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202300"/>
  <mc:AlternateContent xmlns:mc="http://schemas.openxmlformats.org/markup-compatibility/2006">
    <mc:Choice Requires="x15">
      <x15ac:absPath xmlns:x15ac="http://schemas.microsoft.com/office/spreadsheetml/2010/11/ac" url="https://pew-my.sharepoint.com/personal/mmills_pewtrusts_org/Documents/Documents/Infrastructure/Jay Golden/Data Files/"/>
    </mc:Choice>
  </mc:AlternateContent>
  <xr:revisionPtr revIDLastSave="84" documentId="8_{9AAA460C-D8B9-415D-9CA5-6EB9F5E9499F}" xr6:coauthVersionLast="47" xr6:coauthVersionMax="47" xr10:uidLastSave="{6266AC3C-7981-4193-9501-FB6778E35425}"/>
  <bookViews>
    <workbookView xWindow="-120" yWindow="-120" windowWidth="29040" windowHeight="15720" firstSheet="1" activeTab="10" xr2:uid="{00000000-000D-0000-FFFF-FFFF00000000}"/>
  </bookViews>
  <sheets>
    <sheet name="List of Exhibits" sheetId="24" r:id="rId1"/>
    <sheet name="Table 1.1" sheetId="2" r:id="rId2"/>
    <sheet name="Table 1.2" sheetId="16" r:id="rId3"/>
    <sheet name="Table 2.1" sheetId="7" r:id="rId4"/>
    <sheet name="Table 2.2a and Table 2.2b" sheetId="8" r:id="rId5"/>
    <sheet name="Table 2.3" sheetId="14" r:id="rId6"/>
    <sheet name="Table 3.1" sheetId="15" r:id="rId7"/>
    <sheet name="Table 3.2" sheetId="10" r:id="rId8"/>
    <sheet name="Table 3.3" sheetId="20" r:id="rId9"/>
    <sheet name="Figure 1.1" sheetId="12" r:id="rId10"/>
    <sheet name="Figure 1.4a" sheetId="21" r:id="rId11"/>
    <sheet name="Figure 1.4b" sheetId="23" r:id="rId12"/>
    <sheet name="Figure 1.5" sheetId="6" r:id="rId13"/>
    <sheet name="Figure 2.1" sheetId="13" r:id="rId14"/>
    <sheet name="Figure 5.1" sheetId="3" r:id="rId15"/>
    <sheet name="Appendix A" sheetId="17" r:id="rId16"/>
    <sheet name="Appendix B" sheetId="18" r:id="rId17"/>
    <sheet name="Appendix C" sheetId="11" r:id="rId18"/>
    <sheet name="Appendix D" sheetId="25" r:id="rId19"/>
    <sheet name="Appendix E" sheetId="9"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3" l="1"/>
  <c r="F66" i="13"/>
  <c r="CN14" i="18"/>
  <c r="CM14" i="18"/>
  <c r="CL14" i="18"/>
  <c r="CK14" i="18"/>
  <c r="CJ14" i="18"/>
  <c r="CI14" i="18"/>
  <c r="CH14" i="18"/>
  <c r="CG14" i="18"/>
  <c r="CF14" i="18"/>
  <c r="CE14" i="18"/>
  <c r="CD14" i="18"/>
  <c r="CC14" i="18"/>
  <c r="CB14" i="18"/>
  <c r="CA14" i="18"/>
  <c r="BZ14" i="18"/>
  <c r="BY14" i="18"/>
  <c r="BX14" i="18"/>
  <c r="BW14" i="18"/>
  <c r="BV14" i="18"/>
  <c r="BU14" i="18"/>
  <c r="BT14" i="18"/>
  <c r="BS14" i="18"/>
  <c r="BR14" i="18"/>
  <c r="BQ14" i="18"/>
  <c r="BP14" i="18"/>
  <c r="BO14" i="18"/>
  <c r="BN14" i="18"/>
  <c r="BM14" i="18"/>
  <c r="BL14" i="18"/>
  <c r="BK14" i="18"/>
  <c r="BJ14" i="18"/>
  <c r="BI14" i="18"/>
  <c r="BH14" i="18"/>
  <c r="BG14" i="18"/>
  <c r="BF14" i="18"/>
  <c r="BE14" i="18"/>
  <c r="BD14" i="18"/>
  <c r="BC14" i="18"/>
  <c r="K7" i="10"/>
  <c r="BB14" i="18"/>
  <c r="BA14" i="18"/>
  <c r="AZ14" i="18"/>
  <c r="AY14" i="18"/>
  <c r="AX14" i="18"/>
  <c r="AW14" i="18"/>
  <c r="AV14" i="18"/>
  <c r="AU14" i="18"/>
  <c r="AT14" i="18"/>
  <c r="AS14" i="18"/>
  <c r="AR14" i="18"/>
  <c r="AQ14" i="18"/>
  <c r="AP14" i="18"/>
  <c r="AO14" i="18"/>
  <c r="AN14" i="18"/>
  <c r="AM14" i="18"/>
  <c r="AL14" i="18"/>
  <c r="AK14" i="18"/>
  <c r="AJ14" i="18"/>
  <c r="AI14" i="18"/>
  <c r="AH14" i="18"/>
  <c r="AG14" i="18"/>
  <c r="AF14" i="18"/>
  <c r="AE14" i="18"/>
  <c r="AD14" i="18"/>
  <c r="AC14" i="18"/>
  <c r="AB14" i="18"/>
  <c r="AA14" i="18"/>
  <c r="Z14" i="18"/>
  <c r="Y14" i="18"/>
  <c r="X14" i="18"/>
  <c r="W14" i="18"/>
  <c r="V14" i="18"/>
  <c r="U14" i="18"/>
  <c r="T14" i="18"/>
  <c r="S14" i="18"/>
  <c r="R14" i="18"/>
  <c r="Q14" i="18"/>
  <c r="P14" i="18"/>
  <c r="O14" i="18"/>
  <c r="N14" i="18"/>
  <c r="M14" i="18"/>
  <c r="L14" i="18"/>
  <c r="K14" i="18"/>
  <c r="J14" i="18"/>
  <c r="I14" i="18"/>
  <c r="H14" i="18"/>
  <c r="G14" i="18"/>
  <c r="F14" i="18"/>
  <c r="E14" i="18"/>
  <c r="D14" i="18"/>
  <c r="C14" i="18"/>
  <c r="F65" i="13" l="1"/>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H62" i="8"/>
  <c r="I62" i="8" s="1"/>
  <c r="J62" i="8" s="1"/>
  <c r="C62" i="8"/>
  <c r="D62" i="8" s="1"/>
  <c r="H61" i="8"/>
  <c r="I61" i="8" s="1"/>
  <c r="J61" i="8" s="1"/>
  <c r="C61" i="8"/>
  <c r="D61" i="8" s="1"/>
  <c r="H60" i="8"/>
  <c r="I60" i="8" s="1"/>
  <c r="J60" i="8" s="1"/>
  <c r="C60" i="8"/>
  <c r="D60" i="8" s="1"/>
  <c r="H59" i="8"/>
  <c r="I59" i="8" s="1"/>
  <c r="J59" i="8" s="1"/>
  <c r="C59" i="8"/>
  <c r="D59" i="8" s="1"/>
  <c r="H58" i="8"/>
  <c r="I58" i="8" s="1"/>
  <c r="J58" i="8" s="1"/>
  <c r="C58" i="8"/>
  <c r="D58" i="8" s="1"/>
  <c r="H57" i="8"/>
  <c r="I57" i="8" s="1"/>
  <c r="J57" i="8" s="1"/>
  <c r="C57" i="8"/>
  <c r="D57" i="8" s="1"/>
  <c r="I56" i="8"/>
  <c r="J56" i="8" s="1"/>
  <c r="D56" i="8"/>
  <c r="H55" i="8"/>
  <c r="I55" i="8" s="1"/>
  <c r="J55" i="8" s="1"/>
  <c r="C55" i="8"/>
  <c r="D55" i="8" s="1"/>
  <c r="H54" i="8"/>
  <c r="I54" i="8" s="1"/>
  <c r="J54" i="8" s="1"/>
  <c r="C54" i="8"/>
  <c r="D54" i="8" s="1"/>
  <c r="I53" i="8"/>
  <c r="J53" i="8" s="1"/>
  <c r="D53" i="8"/>
  <c r="H52" i="8"/>
  <c r="I52" i="8" s="1"/>
  <c r="J52" i="8" s="1"/>
  <c r="C52" i="8"/>
  <c r="D52" i="8" s="1"/>
  <c r="H51" i="8"/>
  <c r="I51" i="8" s="1"/>
  <c r="J51" i="8" s="1"/>
  <c r="C51" i="8"/>
  <c r="D51" i="8" s="1"/>
  <c r="H50" i="8"/>
  <c r="I50" i="8" s="1"/>
  <c r="J50" i="8" s="1"/>
  <c r="C50" i="8"/>
  <c r="D50" i="8" s="1"/>
  <c r="H49" i="8"/>
  <c r="I49" i="8" s="1"/>
  <c r="J49" i="8" s="1"/>
  <c r="C49" i="8"/>
  <c r="D49" i="8" s="1"/>
  <c r="H48" i="8"/>
  <c r="I48" i="8" s="1"/>
  <c r="J48" i="8" s="1"/>
  <c r="C48" i="8"/>
  <c r="D48" i="8" s="1"/>
  <c r="H47" i="8"/>
  <c r="I47" i="8" s="1"/>
  <c r="J47" i="8" s="1"/>
  <c r="C47" i="8"/>
  <c r="D47" i="8" s="1"/>
  <c r="I46" i="8"/>
  <c r="J46" i="8" s="1"/>
  <c r="D46" i="8"/>
  <c r="H45" i="8"/>
  <c r="I45" i="8" s="1"/>
  <c r="J45" i="8" s="1"/>
  <c r="C45" i="8"/>
  <c r="D45" i="8" s="1"/>
  <c r="H44" i="8"/>
  <c r="I44" i="8" s="1"/>
  <c r="J44" i="8" s="1"/>
  <c r="C44" i="8"/>
  <c r="D44" i="8" s="1"/>
  <c r="H43" i="8"/>
  <c r="I43" i="8" s="1"/>
  <c r="J43" i="8" s="1"/>
  <c r="C43" i="8"/>
  <c r="D43" i="8" s="1"/>
  <c r="H42" i="8"/>
  <c r="I42" i="8" s="1"/>
  <c r="J42" i="8" s="1"/>
  <c r="C42" i="8"/>
  <c r="D42" i="8" s="1"/>
  <c r="H41" i="8"/>
  <c r="I41" i="8" s="1"/>
  <c r="J41" i="8" s="1"/>
  <c r="C41" i="8"/>
  <c r="D41" i="8" s="1"/>
  <c r="H40" i="8"/>
  <c r="I40" i="8" s="1"/>
  <c r="J40" i="8" s="1"/>
  <c r="D40" i="8"/>
  <c r="H39" i="8"/>
  <c r="I39" i="8" s="1"/>
  <c r="J39" i="8" s="1"/>
  <c r="C39" i="8"/>
  <c r="D39" i="8" s="1"/>
  <c r="I38" i="8"/>
  <c r="J38" i="8" s="1"/>
  <c r="D38" i="8"/>
  <c r="H37" i="8"/>
  <c r="I37" i="8" s="1"/>
  <c r="J37" i="8" s="1"/>
  <c r="C37" i="8"/>
  <c r="D37" i="8" s="1"/>
  <c r="H36" i="8"/>
  <c r="I36" i="8" s="1"/>
  <c r="J36" i="8" s="1"/>
  <c r="C36" i="8"/>
  <c r="D36" i="8" s="1"/>
  <c r="H35" i="8"/>
  <c r="I35" i="8" s="1"/>
  <c r="J35" i="8" s="1"/>
  <c r="C35" i="8"/>
  <c r="D35" i="8" s="1"/>
  <c r="I34" i="8"/>
  <c r="J34" i="8" s="1"/>
  <c r="C34" i="8"/>
  <c r="D34" i="8" s="1"/>
  <c r="H33" i="8"/>
  <c r="I33" i="8" s="1"/>
  <c r="J33" i="8" s="1"/>
  <c r="C33" i="8"/>
  <c r="D33" i="8" s="1"/>
  <c r="H32" i="8"/>
  <c r="I32" i="8" s="1"/>
  <c r="J32" i="8" s="1"/>
  <c r="C32" i="8"/>
  <c r="D32" i="8" s="1"/>
  <c r="H31" i="8"/>
  <c r="I31" i="8" s="1"/>
  <c r="J31" i="8" s="1"/>
  <c r="C31" i="8"/>
  <c r="D31" i="8" s="1"/>
  <c r="H30" i="8"/>
  <c r="I30" i="8" s="1"/>
  <c r="J30" i="8" s="1"/>
  <c r="C30" i="8"/>
  <c r="D30" i="8" s="1"/>
  <c r="H29" i="8"/>
  <c r="I29" i="8" s="1"/>
  <c r="J29" i="8" s="1"/>
  <c r="C29" i="8"/>
  <c r="D29" i="8" s="1"/>
  <c r="I28" i="8"/>
  <c r="J28" i="8" s="1"/>
  <c r="D28" i="8"/>
  <c r="H27" i="8"/>
  <c r="I27" i="8" s="1"/>
  <c r="J27" i="8" s="1"/>
  <c r="C27" i="8"/>
  <c r="D27" i="8" s="1"/>
  <c r="I26" i="8"/>
  <c r="J26" i="8" s="1"/>
  <c r="D26" i="8"/>
  <c r="H25" i="8"/>
  <c r="I25" i="8" s="1"/>
  <c r="J25" i="8" s="1"/>
  <c r="C25" i="8"/>
  <c r="D25" i="8" s="1"/>
  <c r="I24" i="8"/>
  <c r="J24" i="8" s="1"/>
  <c r="D24" i="8"/>
  <c r="H23" i="8"/>
  <c r="I23" i="8" s="1"/>
  <c r="J23" i="8" s="1"/>
  <c r="C23" i="8"/>
  <c r="D23" i="8" s="1"/>
  <c r="I22" i="8"/>
  <c r="J22" i="8" s="1"/>
  <c r="D22" i="8"/>
  <c r="H21" i="8"/>
  <c r="I21" i="8" s="1"/>
  <c r="J21" i="8" s="1"/>
  <c r="C21" i="8"/>
  <c r="D21" i="8" s="1"/>
  <c r="H20" i="8"/>
  <c r="I20" i="8" s="1"/>
  <c r="J20" i="8" s="1"/>
  <c r="C20" i="8"/>
  <c r="D20" i="8" s="1"/>
  <c r="H19" i="8"/>
  <c r="I19" i="8" s="1"/>
  <c r="J19" i="8" s="1"/>
  <c r="C19" i="8"/>
  <c r="D19" i="8" s="1"/>
  <c r="H18" i="8"/>
  <c r="I18" i="8" s="1"/>
  <c r="J18" i="8" s="1"/>
  <c r="C18" i="8"/>
  <c r="D18" i="8" s="1"/>
  <c r="H17" i="8"/>
  <c r="I17" i="8" s="1"/>
  <c r="J17" i="8" s="1"/>
  <c r="C17" i="8"/>
  <c r="D17" i="8" s="1"/>
  <c r="H16" i="8"/>
  <c r="C16" i="8"/>
  <c r="D16" i="8" s="1"/>
  <c r="H15" i="8"/>
  <c r="I15" i="8" s="1"/>
  <c r="J15" i="8" s="1"/>
  <c r="C15" i="8"/>
  <c r="D15" i="8" s="1"/>
  <c r="I14" i="8"/>
  <c r="J14" i="8" s="1"/>
  <c r="C14" i="8"/>
  <c r="D14" i="8" s="1"/>
  <c r="H13" i="8"/>
  <c r="I13" i="8" s="1"/>
  <c r="J13" i="8" s="1"/>
  <c r="C13" i="8"/>
  <c r="D13" i="8" s="1"/>
  <c r="H12" i="8"/>
  <c r="I12" i="8" s="1"/>
  <c r="C12" i="8"/>
  <c r="D12" i="8" s="1"/>
  <c r="G11" i="8"/>
  <c r="B11" i="8"/>
  <c r="H7" i="8"/>
  <c r="C7" i="8"/>
  <c r="E7" i="8" s="1"/>
  <c r="E62" i="8" l="1"/>
  <c r="H11" i="8"/>
  <c r="E20" i="8"/>
  <c r="E24" i="8"/>
  <c r="E30" i="8"/>
  <c r="E15" i="8"/>
  <c r="E41" i="8"/>
  <c r="E46" i="8"/>
  <c r="E18" i="8"/>
  <c r="E36" i="8"/>
  <c r="E54" i="8"/>
  <c r="E27" i="8"/>
  <c r="E33" i="8"/>
  <c r="E44" i="8"/>
  <c r="E59" i="8"/>
  <c r="E21" i="8"/>
  <c r="E49" i="8"/>
  <c r="E52" i="8"/>
  <c r="E57" i="8"/>
  <c r="E13" i="8"/>
  <c r="E25" i="8"/>
  <c r="E34" i="8"/>
  <c r="E39" i="8"/>
  <c r="E47" i="8"/>
  <c r="E60" i="8"/>
  <c r="E22" i="8"/>
  <c r="E50" i="8"/>
  <c r="E16" i="8"/>
  <c r="E19" i="8"/>
  <c r="E37" i="8"/>
  <c r="E42" i="8"/>
  <c r="E45" i="8"/>
  <c r="E53" i="8"/>
  <c r="E61" i="8"/>
  <c r="J12" i="8"/>
  <c r="E40" i="8"/>
  <c r="E28" i="8"/>
  <c r="E31" i="8"/>
  <c r="E23" i="8"/>
  <c r="E26" i="8"/>
  <c r="E29" i="8"/>
  <c r="E35" i="8"/>
  <c r="E51" i="8"/>
  <c r="E58" i="8"/>
  <c r="E55" i="8"/>
  <c r="E14" i="8"/>
  <c r="E17" i="8"/>
  <c r="E32" i="8"/>
  <c r="E38" i="8"/>
  <c r="E43" i="8"/>
  <c r="E48" i="8"/>
  <c r="E56" i="8"/>
  <c r="E12" i="8"/>
  <c r="D11" i="8"/>
  <c r="C11" i="8"/>
  <c r="I16" i="8"/>
  <c r="J16" i="8" s="1"/>
  <c r="J11" i="8" l="1"/>
  <c r="E11" i="8"/>
  <c r="I11" i="8"/>
  <c r="K58" i="10" l="1"/>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J69" i="7"/>
  <c r="J62" i="7"/>
  <c r="J56" i="7"/>
  <c r="J42" i="7"/>
  <c r="J33" i="7"/>
  <c r="J26" i="7"/>
  <c r="J18" i="7"/>
  <c r="J10" i="7"/>
</calcChain>
</file>

<file path=xl/sharedStrings.xml><?xml version="1.0" encoding="utf-8"?>
<sst xmlns="http://schemas.openxmlformats.org/spreadsheetml/2006/main" count="1459" uniqueCount="587">
  <si>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</si>
  <si>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</si>
  <si>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</si>
  <si>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</si>
  <si>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</si>
  <si>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</si>
  <si>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</si>
  <si>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</si>
  <si>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</si>
  <si>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</si>
  <si>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</si>
  <si>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</si>
  <si>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</si>
  <si>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</si>
  <si>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</si>
  <si>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</si>
  <si>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</si>
  <si>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</si>
  <si>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</si>
  <si>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</si>
  <si>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</si>
  <si>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</si>
  <si>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</si>
  <si>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</si>
  <si>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</si>
  <si>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</si>
  <si>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</si>
  <si>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</si>
  <si>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</si>
  <si>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</si>
  <si>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</si>
  <si>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</si>
  <si>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</si>
  <si>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</si>
  <si>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</si>
  <si>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</si>
  <si>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</si>
  <si>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</si>
  <si>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</si>
  <si>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</si>
  <si>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</si>
  <si>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</si>
  <si>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</si>
  <si>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</si>
  <si>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</si>
  <si>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</si>
  <si>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</si>
  <si>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</si>
  <si>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</si>
  <si>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</si>
  <si>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</si>
  <si>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</si>
  <si>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t>
  </si>
  <si>
    <t>Actual</t>
  </si>
  <si>
    <t>Estimated</t>
  </si>
  <si>
    <t>FY 2022</t>
  </si>
  <si>
    <t>FY 2023</t>
  </si>
  <si>
    <t>FY 2024</t>
  </si>
  <si>
    <t>FY 2025</t>
  </si>
  <si>
    <t>FY 2026</t>
  </si>
  <si>
    <t>    </t>
  </si>
  <si>
    <t>Dist. of Col.</t>
  </si>
  <si>
    <t>Puerto Rico</t>
  </si>
  <si>
    <t xml:space="preserve">California </t>
  </si>
  <si>
    <t>Fee</t>
  </si>
  <si>
    <t xml:space="preserve">Colorado </t>
  </si>
  <si>
    <t xml:space="preserve">Delaware </t>
  </si>
  <si>
    <t xml:space="preserve">Maine </t>
  </si>
  <si>
    <t xml:space="preserve">Minnesota </t>
  </si>
  <si>
    <t xml:space="preserve">Montana </t>
  </si>
  <si>
    <t xml:space="preserve">Rhode Island </t>
  </si>
  <si>
    <t xml:space="preserve">South Dakota </t>
  </si>
  <si>
    <t xml:space="preserve">Tennessee </t>
  </si>
  <si>
    <t xml:space="preserve">Texas </t>
  </si>
  <si>
    <t xml:space="preserve">Wisconsin </t>
  </si>
  <si>
    <t xml:space="preserve">Wyoming </t>
  </si>
  <si>
    <t>Start of period</t>
  </si>
  <si>
    <t>Rate of tax</t>
  </si>
  <si>
    <t>State and Local Motor Fuel Tax Revenue, Selected Years 1977-2021</t>
  </si>
  <si>
    <t>Region and State</t>
  </si>
  <si>
    <t xml:space="preserve">United States </t>
  </si>
  <si>
    <t>New England</t>
  </si>
  <si>
    <t xml:space="preserve">   Connecticut </t>
  </si>
  <si>
    <t xml:space="preserve">   Maine </t>
  </si>
  <si>
    <t xml:space="preserve">   Massachusetts </t>
  </si>
  <si>
    <t xml:space="preserve">   New Hampshire </t>
  </si>
  <si>
    <t xml:space="preserve">   Rhode Island </t>
  </si>
  <si>
    <t xml:space="preserve">   Vermont </t>
  </si>
  <si>
    <t>Mideast</t>
  </si>
  <si>
    <t xml:space="preserve">   Delaware </t>
  </si>
  <si>
    <t xml:space="preserve">   District of Columbia</t>
  </si>
  <si>
    <t xml:space="preserve">   Maryland </t>
  </si>
  <si>
    <t xml:space="preserve">   New Jersey </t>
  </si>
  <si>
    <t xml:space="preserve">   New York </t>
  </si>
  <si>
    <t xml:space="preserve">   Pennsylvania </t>
  </si>
  <si>
    <t>Great Lakes</t>
  </si>
  <si>
    <t xml:space="preserve">   Illinois </t>
  </si>
  <si>
    <t xml:space="preserve">   Indiana </t>
  </si>
  <si>
    <t xml:space="preserve">   Michigan </t>
  </si>
  <si>
    <t xml:space="preserve">   Ohio </t>
  </si>
  <si>
    <t xml:space="preserve">   Wisconsin </t>
  </si>
  <si>
    <t>Plains</t>
  </si>
  <si>
    <t xml:space="preserve">   Iowa </t>
  </si>
  <si>
    <t xml:space="preserve">   Kansas </t>
  </si>
  <si>
    <t xml:space="preserve">   Minnesota </t>
  </si>
  <si>
    <t xml:space="preserve">   Missouri </t>
  </si>
  <si>
    <t xml:space="preserve">   Nebraska </t>
  </si>
  <si>
    <t xml:space="preserve">   North Dakota </t>
  </si>
  <si>
    <t xml:space="preserve">   South Dakota </t>
  </si>
  <si>
    <t>Southeast</t>
  </si>
  <si>
    <t xml:space="preserve">   Alabama </t>
  </si>
  <si>
    <t xml:space="preserve">   Arkansas </t>
  </si>
  <si>
    <t xml:space="preserve">   Florida </t>
  </si>
  <si>
    <t xml:space="preserve">   Georgia </t>
  </si>
  <si>
    <t xml:space="preserve">   Kentucky </t>
  </si>
  <si>
    <t xml:space="preserve">   Louisiana </t>
  </si>
  <si>
    <t xml:space="preserve">   Mississippi </t>
  </si>
  <si>
    <t xml:space="preserve">   North Carolina </t>
  </si>
  <si>
    <t xml:space="preserve">   South Carolina </t>
  </si>
  <si>
    <t xml:space="preserve">   Tennessee </t>
  </si>
  <si>
    <t xml:space="preserve">   Virginia </t>
  </si>
  <si>
    <t xml:space="preserve">   West Virginia </t>
  </si>
  <si>
    <t>Southwest</t>
  </si>
  <si>
    <t xml:space="preserve">   Arizona</t>
  </si>
  <si>
    <t xml:space="preserve">   New Mexico </t>
  </si>
  <si>
    <t xml:space="preserve">   Oklahoma </t>
  </si>
  <si>
    <t xml:space="preserve">   Texas </t>
  </si>
  <si>
    <t>Rocky Mountain</t>
  </si>
  <si>
    <t xml:space="preserve">   Colorado </t>
  </si>
  <si>
    <t xml:space="preserve">   Idaho </t>
  </si>
  <si>
    <t xml:space="preserve">   Montana </t>
  </si>
  <si>
    <t xml:space="preserve">   Utah </t>
  </si>
  <si>
    <t xml:space="preserve">   Wyoming </t>
  </si>
  <si>
    <t>Far West [1]</t>
  </si>
  <si>
    <t xml:space="preserve">   California </t>
  </si>
  <si>
    <t xml:space="preserve">   Nevada </t>
  </si>
  <si>
    <t xml:space="preserve">   Oregon </t>
  </si>
  <si>
    <t xml:space="preserve">   Washington </t>
  </si>
  <si>
    <t xml:space="preserve">   Alaska</t>
  </si>
  <si>
    <t xml:space="preserve">   Hawaii </t>
  </si>
  <si>
    <t>[1] Alaska and Hawaii are excluded from the Far West regional totals, but are included in the U.S. totals.</t>
  </si>
  <si>
    <t>Notes</t>
  </si>
  <si>
    <t>Federal</t>
  </si>
  <si>
    <t xml:space="preserve">Illinois  </t>
  </si>
  <si>
    <t xml:space="preserve">Maine  </t>
  </si>
  <si>
    <t xml:space="preserve">Massachusetts          </t>
  </si>
  <si>
    <t xml:space="preserve">New Hampshire </t>
  </si>
  <si>
    <t xml:space="preserve">New York   </t>
  </si>
  <si>
    <t xml:space="preserve">Oregon   </t>
  </si>
  <si>
    <t xml:space="preserve">Rhode Island  </t>
  </si>
  <si>
    <t>Percent Reported at 95-170 (fair)  and Above 170 (poor) road conditions</t>
  </si>
  <si>
    <t>&lt; 60</t>
  </si>
  <si>
    <t>60-94</t>
  </si>
  <si>
    <t>95-119</t>
  </si>
  <si>
    <t>120-144</t>
  </si>
  <si>
    <t>145-170</t>
  </si>
  <si>
    <t>171-194</t>
  </si>
  <si>
    <t>195-220</t>
  </si>
  <si>
    <t>&gt; 220</t>
  </si>
  <si>
    <t>U.S. Total Average</t>
  </si>
  <si>
    <t>U.S. Total</t>
  </si>
  <si>
    <t>Grand Total</t>
  </si>
  <si>
    <t>Highway vehicles</t>
  </si>
  <si>
    <t xml:space="preserve">Gasoline   </t>
  </si>
  <si>
    <t>Diesel</t>
  </si>
  <si>
    <t xml:space="preserve">             Excise</t>
  </si>
  <si>
    <t xml:space="preserve">                 LUST Fee </t>
  </si>
  <si>
    <t xml:space="preserve">         Total</t>
  </si>
  <si>
    <t xml:space="preserve">              Excise</t>
  </si>
  <si>
    <t xml:space="preserve">        Total</t>
  </si>
  <si>
    <t xml:space="preserve">Leaking Underground Storage Tank (LUST) fee: $0.001/gal. </t>
  </si>
  <si>
    <t xml:space="preserve">  Diesel</t>
  </si>
  <si>
    <t>State tax</t>
  </si>
  <si>
    <t>Other taxes &amp; Fees</t>
  </si>
  <si>
    <t>Total State</t>
  </si>
  <si>
    <t>Total State &amp; Federal</t>
  </si>
  <si>
    <t>State &amp; Federal</t>
  </si>
  <si>
    <t xml:space="preserve">Average state tax </t>
  </si>
  <si>
    <t xml:space="preserve">"Part B", mandatory prepaid sales tax, aka "Tax Prepayment by Motor Fuel Retailers" (sales tax is 6.25%): $0.20/gal for gasoline, gasohol, and diesel. For biodiesel (1 to 10% blends), the prepaid rate is $0.20/gal.  Underground Storage Tank tax: $0.003/gal; Environmental Impact Fee: $0.008/gal.  </t>
  </si>
  <si>
    <t xml:space="preserve">Pennsylvania </t>
  </si>
  <si>
    <t xml:space="preserve">Oil Spill Administration Tax: $0.04 per barrel ($0.0009523/gal). Oil Spill Response tax: $0.01/bbl ($0.000238/gal). Hazardous Substance tax on petroleum products that can be measured on per-barrel basis: $1.40/bbl ($0.033/gal).  "Border Zone Area Motor Fuel Tax" $0.01/gal in counties bordering Canada. Petroleum Products Tax (PPT) reinstated as of 1/1/20: rate is based on the wholesale value of the petroleum product multiplied by .0015. </t>
  </si>
  <si>
    <t xml:space="preserve">Maryland </t>
  </si>
  <si>
    <t>CPI component $0.075/gal as of 7/1/23, Sales and Use Tax Equivalent rate (SUTE) component $0.16/gal as of 7/1/23. Oil transfer Fee: $0.08 per barrel ($0.0019/gal) of oil transferred into the State. The tax on motor fuels was suspended for 30 days, from March 18, 2022 to April 16, 2022.</t>
  </si>
  <si>
    <t>Petroleum Products Gross Receipts Tax - requires quarterly adjustment. As of 1/1/23: $0.309/gal for gasoline, $0.349/gal for diesel fuel.  Spill Compensation and Control Act: $0.023  per barrel ($0.0005/gal) on all petroleum products.</t>
  </si>
  <si>
    <t xml:space="preserve">North Carolina </t>
  </si>
  <si>
    <t xml:space="preserve">Gasoline and Oil Inspection fee: $0.0025/gal on all motor fuels.  </t>
  </si>
  <si>
    <t xml:space="preserve">Storage tank fee: $0.006/gal. The Motor Vehicle Fuels Sales Tax (MVFST) (aka, Wholesale Sales Tax (WH)) rates: gasoline $0.087/gal, diesel $0.088/gal. </t>
  </si>
  <si>
    <t xml:space="preserve">Ohio </t>
  </si>
  <si>
    <t xml:space="preserve">Petroleum Activity Tax (PAT): 0.65% on the gross receipts from the first sale, transfer, exchange, or other disposition of motor fuel in Ohio to a point outside of the distribution system. </t>
  </si>
  <si>
    <t>Environmental Protection Regulatory fee (EPRF): $0.01/gal. Uniform Oil Response and Prevention (UORF) fee: $0.05 cents per barrel ($0.0012/gal).</t>
  </si>
  <si>
    <t>LOTS allowed and levied at the county and municipal levels. Petroleum load fee: $10.00 per load (load = anything over 100 gals.)</t>
  </si>
  <si>
    <t>The listed gasoline rate does not include additional local option taxes above the statewide minimum of $0.06/gal.  See http://floridarevenue.com/taxes/Documents/17B05-03_chart.pdf for more information.  Environmental taxes and other fees: Coastal Protection tax $0.00048/gal; Water Quality tax $0.00119/gal; Inland Protection tax  $0.01904/gal; Petroleum Inspection fee $0.00125/gal on gasoline, kerosene and No. 1 fuel oil. Total of these additional taxes and fees: $0.02196/gal for gasoline, $0.02071/gal for diesel.  The Florida Motor Fuel Tax Relief Act of 2022, effective 10/1/2022 to 10/31/2022, reduces or suspends several components of the total tax on gasoline (does not apply to diesel fuel).</t>
  </si>
  <si>
    <t xml:space="preserve">West Virginia </t>
  </si>
  <si>
    <t xml:space="preserve">Excise tax $0.205/gal, Consumers Sales and Service Tax: $0.167/gal. </t>
  </si>
  <si>
    <t xml:space="preserve">Utah </t>
  </si>
  <si>
    <t xml:space="preserve">Environmental Assurance fee: $0.0065/gal. </t>
  </si>
  <si>
    <t xml:space="preserve">District of Columbia  </t>
  </si>
  <si>
    <t>Motor Vehicle Fuel Tax Surcharge/Local Transportation Surcharge: $0.107/gal as of 10/1/22.</t>
  </si>
  <si>
    <t xml:space="preserve">Petroleum Storage Tank Cleanup fee : $0.0075/gal on gasoline, diesel and fuel oil, aviation gasoline, and (non-military use) jet fuel. </t>
  </si>
  <si>
    <t xml:space="preserve">Idaho </t>
  </si>
  <si>
    <t xml:space="preserve">Petroleum Transfer Fee (all fuels): $0.01/gal. </t>
  </si>
  <si>
    <t xml:space="preserve">Petroleum Inspection fee: $0.02/gal. </t>
  </si>
  <si>
    <t xml:space="preserve">Vermont </t>
  </si>
  <si>
    <t>Petroleum Distributor fee: $0.01/gal. Motor Fuel Transportation Infrastructure Assessment (MFTIA) fee: gasoline $0.0602/gal (7/1/2023-9/3/2023); diesel $0.03/gal. Motor Fuel Tax Assessment (MFTA) applies to gasoline only (1/1/2023-3/31/2023): $0.1340/gal.</t>
  </si>
  <si>
    <t xml:space="preserve">Georgia[4]  </t>
  </si>
  <si>
    <t>Georgia Underground Storage Tank (GUST) fee on petro products: $0.0075/gal.  The average retail price used for the Prepaid Local Tax (TSPLOST) changed as of 1/1/16; for more information, see https://dor.georgia.gov/motor-fuel-rates. Suspension of state motor fuel excise tax on all taxable fuels, effective 3/1/2022 through 1/10/2023. The suspension does not apply to local sales or use taxes.</t>
  </si>
  <si>
    <t xml:space="preserve">Maine Coastal and Inland Surface Oil Clean-up Fund fee (no longer in effect after July 3, 2015): $0.03 per barrel ($0.0007/gal) for all crude oil and refined oil, including #6 fuel oil, #2 fuel oil, kerosene, gasoline, jet fuel, diesel fuel and liquid asphalt.  Ground Water Oil Clean-up Fund fees: $0.59 per barrel ($0.0140476/gal) of gasoline; $0.28 per barrel ($0.0067/gal) of refined petroleum products and their by-products (other than gasoline and #6 fuel oil), including #2 fuel oil, kerosene, jet fuel and diesel fuel; and $0.04 per barrel of #6 fuel oil.  Petroleum Marketing Fund Fee: $0.40 per 10,000 gallons of home heating oil and motor fuel oil.  </t>
  </si>
  <si>
    <t>Petroleum Tank Release Cleanup Fee (in effect April - July 2023): $20 per 1,000 gallons ($0.02/gal). Inspection fee: $1 for every 1,000 gallons received ($0.001/gal).</t>
  </si>
  <si>
    <t xml:space="preserve">Kentucky </t>
  </si>
  <si>
    <t>Petroleum Storage Tank Environmental Assurance Fee: $0.014/gal.  Rates are calculated quarterly on the average wholesale price of fuel.  Beginning July 1, 2016, rates calculated and adjusted on an annual basis.</t>
  </si>
  <si>
    <t>Tank Inspection Fee: $0.02/gal.</t>
  </si>
  <si>
    <t>Rate for ethanol-blended (E15 or higher) gasoline: $0.24/gal. Rate for B11 (or higher) diesel: $0.301/gal.  Environmental Protection Charge (EPC): Repealed as of 12/31/16 ($0.01/gal on petroleum products). Ethanol Blended Gasoline E-15 or Higher is a new fuel group effective 7/1/20.</t>
  </si>
  <si>
    <t xml:space="preserve">Nebraska </t>
  </si>
  <si>
    <t>Petroleum Release Remedial Action fee: gasoline, gasohol, aviation gasoline, ethanol: $0.009/gal; diesel, jet fuel, all others products: $0.003/gal.</t>
  </si>
  <si>
    <t xml:space="preserve">Alabama[4] </t>
  </si>
  <si>
    <t xml:space="preserve">Inspection Fee (applies to all gasoline): $0.02/gal. The Inspection Fee only applies to diesel fuel that is not subject to excise.  Storage Tank Trust Fund Charge: $0.012/gal.  Wholesale Oil License fee: $0.0075/gal on diesel fuel only.  Local option taxes permitted.   </t>
  </si>
  <si>
    <t xml:space="preserve">South Carolina[4] </t>
  </si>
  <si>
    <t>Inspection Fee: $0.0025/gal; Environmental Impact Fee: $0.005/gal.</t>
  </si>
  <si>
    <t xml:space="preserve">Special Privilege Tax: $0.01/gal.  Environmental Assurance fee:  $0.004/gal. </t>
  </si>
  <si>
    <t xml:space="preserve">Perfluoroalkyl and polyfluoroalkyl substances (PFAS) Fee: $0.003125/gal (gasoline and diesel fuel). Bridge and Tunnel Impact (BTI) Fee: $0.03/gal (diesel fuel only). Road Usage (RUF) Fee: $0.03/gal (gasoline and diesel fuel). Environmental Response Surcharge (ERS): $50 per tanker load (8000 gallons) or $0.00625/gal (gasoline and diesel fuel). </t>
  </si>
  <si>
    <t xml:space="preserve">Kansas </t>
  </si>
  <si>
    <t>Environmental Assurance Fee: $0.01/gal (back in effect 1/1/20). Petroleum Product Inspection Fee: 0.015 cents per barrel (bbl = 50 gals) or $0.0003/gal.</t>
  </si>
  <si>
    <t xml:space="preserve">Missouri[4] </t>
  </si>
  <si>
    <t>Petroleum Inspection fee: $0.035 per 50 gallons ($0.0007/gal); Transport Load Fee $32.00 per 8,000 gallons ($0.004/gal).</t>
  </si>
  <si>
    <t>Border Zone rates may apply (state excise rate will not be more than $0.01/gal higher than the adjoining state's rate.  See A.C.A. § 26-55-210 for details); Environmental Assurance fee: $0.003/gal.</t>
  </si>
  <si>
    <t xml:space="preserve">License Tax: $0.01/gal.  </t>
  </si>
  <si>
    <t xml:space="preserve">Oil Discharge and Disposal Cleanup Fund fee: $0.015/gal on gasoline and diesel fuels, excluding heating fuels.  Oil Pollution Control Fund fee: $0.00125/gal on all petroleum products except LPG and natural gas. </t>
  </si>
  <si>
    <t xml:space="preserve">Nevada[4] </t>
  </si>
  <si>
    <t>Additional county and local option taxes on motor fuels add $0.05 to $0.10/gal (or more) to the state rate (County mandatory: $0.01/gal, County Option: $0.04-$0.9/gal (or indexed rate)). Petroleum Products Inspection Fee: $0.00055/gal on gasoline; Clean-up Fee on gasoline, No. 1 and No. 2 distillates: $0.0075/gal.</t>
  </si>
  <si>
    <t xml:space="preserve">North Dakota </t>
  </si>
  <si>
    <t>Inspection fee: $0.00025/gal on gasoline, kerosene, tractor fuel, heating oil, or diesel fuel.</t>
  </si>
  <si>
    <t xml:space="preserve">DE Hazardous Substance: 0.9% tax on gross receipts from the sales of petroleum or petroleum products.  </t>
  </si>
  <si>
    <t xml:space="preserve">Louisiana </t>
  </si>
  <si>
    <t>State Inspection fee (applies to all petroleum products): $0.00125/gal. Motor Fuels Underground Storage Tank Trust Fund fee applies to gasoline, No. 1 diesel, No. 2 diesel, kerosene, and all aviation fuels (not to LPG): $72 per 9000 gallon load ($0.008/gal).</t>
  </si>
  <si>
    <t xml:space="preserve">Oklahoma </t>
  </si>
  <si>
    <t xml:space="preserve">Petroleum Storage Underground Tank Release fee: $0.010/gal on gasoline, diesel fuel and blended fuel (gasohol, ethanol and fuel grade ethanol).  </t>
  </si>
  <si>
    <t>Petro products delivery fee varies on load size (applies to all petro products).</t>
  </si>
  <si>
    <t xml:space="preserve">Arizona  </t>
  </si>
  <si>
    <t>"Use Class motor vehicle" diesel rate = $0.26/gal; Storage Tank tax: $0.01/gal.</t>
  </si>
  <si>
    <t xml:space="preserve">New Mexico </t>
  </si>
  <si>
    <t>Petroleum Products Loading fee: $150 per 8000 gallon load on gasoline and special fuels ($0.01875/gal).  LOTS allowed, not in effect.</t>
  </si>
  <si>
    <t xml:space="preserve">Hawaii[4]  </t>
  </si>
  <si>
    <t xml:space="preserve">In addition to State rates: Honolulu: $0.165/gal; Maui: $0.24/gal; Hawaii: $0.23/gal; Kauai: $0.17/gal.  Environmental Response Tax $0.025/gal. </t>
  </si>
  <si>
    <t xml:space="preserve">New York[4] </t>
  </si>
  <si>
    <t xml:space="preserve">Mississippi[4] </t>
  </si>
  <si>
    <t>Seawall Tax: $0.03/gal (gasoline only) in effect in Harrison, Hancock, and Jackson Counties.  Environmental Protection Fee: $0.004/gal.  Underground Storage Tank fee: $100 per tank per year.</t>
  </si>
  <si>
    <t>Alaska[5]</t>
  </si>
  <si>
    <t>Refined Fuel Surcharge: $0.0095/gal.</t>
  </si>
  <si>
    <r>
      <rPr>
        <sz val="11"/>
        <rFont val="Calibri"/>
        <family val="2"/>
      </rPr>
      <t xml:space="preserve">2.25% state sales tax on gasoline, 9.0625% state sales tax on diesel (prepaid rates for these sales taxes: gasoline $0.08/gal; diesel $0.345/gal). </t>
    </r>
    <r>
      <rPr>
        <b/>
        <sz val="11"/>
        <rFont val="Calibri"/>
        <family val="2"/>
      </rPr>
      <t>Additional District sales taxes may apply.</t>
    </r>
    <r>
      <rPr>
        <sz val="11"/>
        <rFont val="Calibri"/>
        <family val="2"/>
      </rPr>
      <t xml:space="preserve"> State Underground Storage Tank fee (all products): $0.02/gal. Oil Spill Prevention and Administration (OPSA) Fee (all products): $0.091 per barrel ($0.0022/gal).</t>
    </r>
  </si>
  <si>
    <r>
      <t>A variable rate is calculated annually and replaced the OCS and Liquid Fuels Tax (see PA Bulletin for updated rate info).  Underground Storage Tank (UST) Fund fee (applies only to gasoline and diesel fuel into tanks at farms: $0.011/gal. Most diesel fuel subject to the tank Capacity fee: $0.0825/gal of UST capacity</t>
    </r>
    <r>
      <rPr>
        <b/>
        <sz val="11"/>
        <rFont val="Calibri"/>
        <family val="2"/>
      </rPr>
      <t xml:space="preserve">, </t>
    </r>
    <r>
      <rPr>
        <sz val="11"/>
        <rFont val="Calibri"/>
        <family val="2"/>
      </rPr>
      <t>paid annually. See PA Insurance Dept, Bureau of Special Funds, USTIF for UST fees.</t>
    </r>
  </si>
  <si>
    <r>
      <t xml:space="preserve">The Gasoline Use Tax (formerly the prepaid sales tax) is considered the equivalent of the 7 percent sales tax that would be collected by a retail merchant and replaces the obligation of the retail merchant to collect the sales tax on the sale of gasoline. </t>
    </r>
    <r>
      <rPr>
        <b/>
        <sz val="11"/>
        <rFont val="Calibri"/>
        <family val="2"/>
      </rPr>
      <t>The Gasoline Use Tax is calculated on a monthly basis</t>
    </r>
    <r>
      <rPr>
        <sz val="11"/>
        <rFont val="Calibri"/>
        <family val="2"/>
      </rPr>
      <t xml:space="preserve"> (see Departmental Notices for new rates). The rate is $0.205/gal, as of 7/1/23.  A 7% sales tax on diesel fuel no longer applies. Oil Inspection fee: $0.01/gal.  </t>
    </r>
  </si>
  <si>
    <r>
      <t xml:space="preserve">The July 2023 Prepaid Sales Tax rates on fuels: gasoline $0.181/gal; diesel fuel $0.213/gal. </t>
    </r>
    <r>
      <rPr>
        <b/>
        <sz val="11"/>
        <rFont val="Calibri"/>
        <family val="2"/>
      </rPr>
      <t>The prepaid sales tax rates are calculated each month</t>
    </r>
    <r>
      <rPr>
        <sz val="11"/>
        <rFont val="Calibri"/>
        <family val="2"/>
      </rPr>
      <t xml:space="preserve">, see Revenue Administrative Bulletins (RABs) for current rates. Environmental protection regulatory fee: $0.01/gal all products. </t>
    </r>
  </si>
  <si>
    <r>
      <t>Underground Storage Tank Petroleum Product Cleanup Fund Delivery fee: $307.99 per 10k load ($0.030799/gal). Underground Storage Tank fee: $250 per year, per tank. Uniform Oil Response +</t>
    </r>
    <r>
      <rPr>
        <b/>
        <sz val="11"/>
        <rFont val="Calibri"/>
        <family val="2"/>
      </rPr>
      <t xml:space="preserve"> </t>
    </r>
    <r>
      <rPr>
        <sz val="11"/>
        <rFont val="Calibri"/>
        <family val="2"/>
      </rPr>
      <t>Prevention fee: $0.05/barrel ($0.0012/gal), all products.</t>
    </r>
  </si>
  <si>
    <r>
      <t>Petroleum Products Gross Earnings tax (PPGET): 8.1% on first sale of gasoline in the state. The varible rate portion for diesel fuel: $0.202/gal as of 7/1/23 (calculated as 8.1% of the average wholesale price for a 12-month period ending by June 15 each year). PPGET does not apply to products to be used as heating fuels or bunker fuels.</t>
    </r>
    <r>
      <rPr>
        <b/>
        <sz val="11"/>
        <rFont val="Calibri"/>
        <family val="2"/>
      </rPr>
      <t xml:space="preserve"> </t>
    </r>
    <r>
      <rPr>
        <sz val="11"/>
        <rFont val="Calibri"/>
        <family val="2"/>
      </rPr>
      <t xml:space="preserve">The State tax on gasoline (only) was suspended from 4/1/2022 to 12/31/2022. It was incrementally reinstated in 2023 ($0.05 each month) until fully restored on 5/1/2023. </t>
    </r>
  </si>
  <si>
    <r>
      <t>Petroleum Business Tax (13-A) - requires annual adjustment (January 1, 2022: gasoline $0.181/gal, diesel $0.1635/gal).  Petroleum Testing Fee (gasoline): $0.0005/gal.  Additional sales taxes apply: State Sales Tax: $0.08/gal ($0.0875/gal in the Metropolitan Commuter Transportation District (MCTD)); local sales taxes also apply (some counties levy this in a cents-per-gallon manner.)  Prepaid Sales Tax rates (see Publication 790, "Chart for Prepayment of Sales Tax on Motor Fuels'): $0.180/gal, $0.180/gal, $0.170/gal for Regions 1, 2, 3, respectively.   Oil Spill Prevention, Control, and Compensation License fee: $0.0925/bbl plus a surcharge of $0.0425/bbl, all petroleum products ($0.003274/gal). Several state taxes applied to motor fuel/gasoline and on-highway diesel fuel were suspended,</t>
    </r>
    <r>
      <rPr>
        <b/>
        <sz val="11"/>
        <rFont val="Calibri"/>
        <family val="2"/>
      </rPr>
      <t xml:space="preserve"> </t>
    </r>
    <r>
      <rPr>
        <sz val="11"/>
        <rFont val="Calibri"/>
        <family val="2"/>
      </rPr>
      <t>from 6/1/2022 through 12/31/2022: $0.08/gal state excise tax (Article 12-A), the prepaid sales tax, and state sales and use taxes, and the additional $0.0075 state sales and use tax imposed in the Metropolitan Commuter Transportation District (MCTD).</t>
    </r>
  </si>
  <si>
    <t>Year</t>
  </si>
  <si>
    <t>VMT</t>
  </si>
  <si>
    <t>Motor Fuel Consumption</t>
  </si>
  <si>
    <t>Miles per Gallon</t>
  </si>
  <si>
    <t>Vehicle Registrations</t>
  </si>
  <si>
    <t>Gallons per Vehicle</t>
  </si>
  <si>
    <t>Vehicle Miles of Travel</t>
  </si>
  <si>
    <t>VMT per Gallon</t>
  </si>
  <si>
    <t>State and Local General Expenditures, Per Capita, FY 2021</t>
  </si>
  <si>
    <t>Direct</t>
  </si>
  <si>
    <t>Highways</t>
  </si>
  <si>
    <t>Police</t>
  </si>
  <si>
    <t>Far West [2]</t>
  </si>
  <si>
    <t>EV Purchase Tax Credit</t>
  </si>
  <si>
    <t>Additional EV Annual Registration Fee</t>
  </si>
  <si>
    <t>Additional Hybrid Annual Registration Fee</t>
  </si>
  <si>
    <t>$750-$7,500</t>
  </si>
  <si>
    <t>$1,000-$2,500 (b)</t>
  </si>
  <si>
    <t>$4,000 (b)</t>
  </si>
  <si>
    <t>up to $2,400</t>
  </si>
  <si>
    <t>Up to $7,500 (e)</t>
  </si>
  <si>
    <t>$3,000 (f)</t>
  </si>
  <si>
    <t>Up to $3,500</t>
  </si>
  <si>
    <t>(c)</t>
  </si>
  <si>
    <t>Up to $4,000 (b) (h)</t>
  </si>
  <si>
    <t>Up to $2,000</t>
  </si>
  <si>
    <t>Up to $5,500</t>
  </si>
  <si>
    <t>Up to $5,000 (b) (e)</t>
  </si>
  <si>
    <t>Up to $3,000</t>
  </si>
  <si>
    <t>Up to $2,500</t>
  </si>
  <si>
    <t>Up to $4,000</t>
  </si>
  <si>
    <t>Notes:
(a) There is a $50 fee for standard hybrid, $100 fee for plug-in hybrid.
(b) Offers a rebate, not credit.
(c) There are local credits and/or rebates
(d) For plug-in hybrid vehicles only
(e) Varies by income level
(f) For purchase price under $50,000.
(g) The state offers an E-Zpass incentive (one time credit of $250 for full electric and $125 for plug-in hybrids)
(h) The EV purchase is exempt from sales tax. The rebate is $25 per mile of EPA-rated all-electric range up to $4000.
(i) Biennial supplmental license fees of $120 and $60, respectively.
(j) Instead of the EV fee, users can pay a road usage fee of 1 cent per mile driven.
(k) Fee is a function of average number of passenger vehicle miles driven in state
(l) Purchase is exempt from sales tax.</t>
  </si>
  <si>
    <t>Dist.  of  Col.</t>
  </si>
  <si>
    <t>New  Hampshire</t>
  </si>
  <si>
    <t>New  Jersey</t>
  </si>
  <si>
    <t>New  Mexico</t>
  </si>
  <si>
    <t>New  York</t>
  </si>
  <si>
    <t>North  Carolina</t>
  </si>
  <si>
    <t>North  Dakota</t>
  </si>
  <si>
    <t>Rhode  Island</t>
  </si>
  <si>
    <t>South  Carolina</t>
  </si>
  <si>
    <t>South  Dakota</t>
  </si>
  <si>
    <t>West  Virginia</t>
  </si>
  <si>
    <t>Undistributed</t>
  </si>
  <si>
    <t>Tax Type</t>
  </si>
  <si>
    <t>Item</t>
  </si>
  <si>
    <t>United States</t>
  </si>
  <si>
    <t>DC</t>
  </si>
  <si>
    <t>Total Taxes</t>
  </si>
  <si>
    <t>T00</t>
  </si>
  <si>
    <t>Property Taxes</t>
  </si>
  <si>
    <t>T01</t>
  </si>
  <si>
    <t>X</t>
  </si>
  <si>
    <t>Sales and Gross Receipts Taxes</t>
  </si>
  <si>
    <t>TA1</t>
  </si>
  <si>
    <t>General Sales and Gross Receipts Taxes</t>
  </si>
  <si>
    <t>T09</t>
  </si>
  <si>
    <t>Selective Sales and Gross Receipts Taxes</t>
  </si>
  <si>
    <t>TA2</t>
  </si>
  <si>
    <t>Alcoholic Beverages Sales Tax</t>
  </si>
  <si>
    <t>T10</t>
  </si>
  <si>
    <t>Motor Fuels Sales Tax</t>
  </si>
  <si>
    <t>T13</t>
  </si>
  <si>
    <t>Motor Fuels Sales Tax as % of Total Taxes</t>
  </si>
  <si>
    <t>Public Utilities Sales Tax</t>
  </si>
  <si>
    <t>T15</t>
  </si>
  <si>
    <t>Tobacco Products Sales Tax</t>
  </si>
  <si>
    <t>T16</t>
  </si>
  <si>
    <t>Other Selective Sales and Gross Receipts Taxes</t>
  </si>
  <si>
    <t>T19</t>
  </si>
  <si>
    <t>License Taxes</t>
  </si>
  <si>
    <t>TA3</t>
  </si>
  <si>
    <t>Income Taxes</t>
  </si>
  <si>
    <t>TA4</t>
  </si>
  <si>
    <t>Individual Income Taxes</t>
  </si>
  <si>
    <t>T40</t>
  </si>
  <si>
    <t>Corporations Net Income Taxes</t>
  </si>
  <si>
    <t>T41</t>
  </si>
  <si>
    <t>FY 2022 Funding</t>
  </si>
  <si>
    <t>FY 2023 Funding</t>
  </si>
  <si>
    <t>FY 2024 Funding</t>
  </si>
  <si>
    <t>EV Charging Corridors</t>
  </si>
  <si>
    <t>1,002 miles</t>
  </si>
  <si>
    <t>354 miles</t>
  </si>
  <si>
    <t>1,158 miles</t>
  </si>
  <si>
    <t>512 miles</t>
  </si>
  <si>
    <t>7,082 miles</t>
  </si>
  <si>
    <t>3,039 miles</t>
  </si>
  <si>
    <t>415 miles</t>
  </si>
  <si>
    <t>259 miles</t>
  </si>
  <si>
    <t>27 miles</t>
  </si>
  <si>
    <t>6,244 miles</t>
  </si>
  <si>
    <t>1,523 miles</t>
  </si>
  <si>
    <t>788 miles</t>
  </si>
  <si>
    <t>1,974 miles</t>
  </si>
  <si>
    <t>1,562 miles</t>
  </si>
  <si>
    <t>1,436 miles</t>
  </si>
  <si>
    <t>742 miles</t>
  </si>
  <si>
    <t>1,417 miles</t>
  </si>
  <si>
    <t>1,469 miles</t>
  </si>
  <si>
    <t>1,124 miles</t>
  </si>
  <si>
    <t>1,105 miles</t>
  </si>
  <si>
    <t>1,139 miles</t>
  </si>
  <si>
    <t>851 miles</t>
  </si>
  <si>
    <t>2,167 miles</t>
  </si>
  <si>
    <t>562 miles</t>
  </si>
  <si>
    <t>817 miles</t>
  </si>
  <si>
    <t>1,184 miles</t>
  </si>
  <si>
    <t>2,141 miles</t>
  </si>
  <si>
    <t>480 miles</t>
  </si>
  <si>
    <t>2,446 miles</t>
  </si>
  <si>
    <t>682 miles</t>
  </si>
  <si>
    <t>759 miles</t>
  </si>
  <si>
    <t>2,128 miles</t>
  </si>
  <si>
    <t>2,034 miles</t>
  </si>
  <si>
    <t>2,075 miles</t>
  </si>
  <si>
    <t>570 miles</t>
  </si>
  <si>
    <t>1,867 miles</t>
  </si>
  <si>
    <t>1,955 miles</t>
  </si>
  <si>
    <t>2,452 miles</t>
  </si>
  <si>
    <t>2,056 miles</t>
  </si>
  <si>
    <t>212 miles</t>
  </si>
  <si>
    <t>44 miles</t>
  </si>
  <si>
    <t>678 miles</t>
  </si>
  <si>
    <t>1,283 miles</t>
  </si>
  <si>
    <t>3,615 miles</t>
  </si>
  <si>
    <t>1,220 miles</t>
  </si>
  <si>
    <t>549 miles</t>
  </si>
  <si>
    <t>1,080 miles</t>
  </si>
  <si>
    <t>1,258 miles</t>
  </si>
  <si>
    <t>548 miles</t>
  </si>
  <si>
    <t>2,066 miles</t>
  </si>
  <si>
    <t>911 miles</t>
  </si>
  <si>
    <t>Advanced Powertrain Market Share</t>
  </si>
  <si>
    <t>AK</t>
  </si>
  <si>
    <t>AL</t>
  </si>
  <si>
    <t>AR</t>
  </si>
  <si>
    <t>AZ</t>
  </si>
  <si>
    <t>DE</t>
  </si>
  <si>
    <t>FL</t>
  </si>
  <si>
    <t>GA</t>
  </si>
  <si>
    <t>HI</t>
  </si>
  <si>
    <t>IA</t>
  </si>
  <si>
    <t>ID</t>
  </si>
  <si>
    <t>IL</t>
  </si>
  <si>
    <t>IN</t>
  </si>
  <si>
    <t>KS</t>
  </si>
  <si>
    <t>KY</t>
  </si>
  <si>
    <t>LA</t>
  </si>
  <si>
    <t>MI</t>
  </si>
  <si>
    <t>MO</t>
  </si>
  <si>
    <t>MS</t>
  </si>
  <si>
    <t>MT</t>
  </si>
  <si>
    <t>NC</t>
  </si>
  <si>
    <t>ND</t>
  </si>
  <si>
    <t>NE</t>
  </si>
  <si>
    <t>NH</t>
  </si>
  <si>
    <t>NM</t>
  </si>
  <si>
    <t>OH</t>
  </si>
  <si>
    <t>OK</t>
  </si>
  <si>
    <t>PA</t>
  </si>
  <si>
    <t>SC</t>
  </si>
  <si>
    <t>SD</t>
  </si>
  <si>
    <t>TN</t>
  </si>
  <si>
    <t>TX</t>
  </si>
  <si>
    <t>UT</t>
  </si>
  <si>
    <t>WI</t>
  </si>
  <si>
    <t>WV</t>
  </si>
  <si>
    <t>WY</t>
  </si>
  <si>
    <t>U.S.</t>
  </si>
  <si>
    <t>EVs Per Charger</t>
  </si>
  <si>
    <t xml:space="preserve">EVs Per 10K Residents </t>
  </si>
  <si>
    <t xml:space="preserve">Note: The lower the IRI, the better the road/highway condition. </t>
  </si>
  <si>
    <t>Public Road Length in the United States by State for 2021</t>
  </si>
  <si>
    <t xml:space="preserve">Note: Lottery revenue equals ticket sales minus prizes. Five states do not allow lottery sales as indicated in the table. </t>
  </si>
  <si>
    <t>State Incentives for EV Purchases</t>
  </si>
  <si>
    <t>Table 1.1</t>
  </si>
  <si>
    <t>Exhibit</t>
  </si>
  <si>
    <t>Content</t>
  </si>
  <si>
    <t>Source</t>
  </si>
  <si>
    <t>National Electric Vehicle Infrastructure Formula Funding by State</t>
  </si>
  <si>
    <t>Federal Highway Administration</t>
  </si>
  <si>
    <t>How will increased adoption of electric vehicles effect state budgets?  Data from Pew-supported work compiled by the Dynamic Sustainability Lab at Syracuse University helps policymakers better understand and plan for how these trends may effect state's fiscal situation.</t>
  </si>
  <si>
    <t>Learn more about these trends and developments in this data collected by the Dynamics Sustainability Lab.</t>
  </si>
  <si>
    <t>FY 2022-2026 Funding for the NEVI Program under the Bipartisan Infrastructure Law</t>
  </si>
  <si>
    <t xml:space="preserve">Federal Highway Administration </t>
  </si>
  <si>
    <t xml:space="preserve">Exhibit </t>
  </si>
  <si>
    <t>Table 1.2</t>
  </si>
  <si>
    <t xml:space="preserve">Content </t>
  </si>
  <si>
    <t>Tax Foundation</t>
  </si>
  <si>
    <t>$0 (c)</t>
  </si>
  <si>
    <t>$0 (g)</t>
  </si>
  <si>
    <t>$0 (l)</t>
  </si>
  <si>
    <t>$60-$70</t>
  </si>
  <si>
    <t>$76-$91</t>
  </si>
  <si>
    <t>$60 (i)</t>
  </si>
  <si>
    <t>$130.25 (j)</t>
  </si>
  <si>
    <t>$120 (k)</t>
  </si>
  <si>
    <t>$50-$100 (a)</t>
  </si>
  <si>
    <t>$20-$30</t>
  </si>
  <si>
    <t>$60 (d)</t>
  </si>
  <si>
    <t>$52.5 (d)</t>
  </si>
  <si>
    <t>$30 (i)</t>
  </si>
  <si>
    <t>$56.5 (j)</t>
  </si>
  <si>
    <t>$75 (d)</t>
  </si>
  <si>
    <t>Table 2.1</t>
  </si>
  <si>
    <t>US Census Bureau Annual Survey of State and Local Government Finances</t>
  </si>
  <si>
    <t>Tables 2.2a and 2.2b</t>
  </si>
  <si>
    <t>US Energy Information Administration (EIA)</t>
  </si>
  <si>
    <t>Gasoline</t>
  </si>
  <si>
    <t>Notes: 
[1] This list includes rates of general application (including, but not limited to, excise taxes, environmental taxes, special taxes, and inspection fees), exclusive of county and local taxes. Rates are also exclusive of any state taxes based on gross or net receipts. The information included in this document is for general informational purposes only and should not be construed as legal, tax, or other advice. Contact the appropriate state agencies for official information or guidance about motor fuel taxes and fees. State rates in effect as of July 1, 2023. Sources: State and Territorial statutes and government agencies. 
[2] May include sales
[3] Average of total state
[4] Local option taxes
[5] The state of Alaska</t>
  </si>
  <si>
    <t>$ Thousands</t>
  </si>
  <si>
    <t>Table 2.3</t>
  </si>
  <si>
    <t>State and Local Lottery Revenue, Selected Years 1977-2021</t>
  </si>
  <si>
    <t>Urban-Brookings Tax Policy Center</t>
  </si>
  <si>
    <t>Table 3.1</t>
  </si>
  <si>
    <t>Tax Policy Center</t>
  </si>
  <si>
    <t>Inter-governmental</t>
  </si>
  <si>
    <t>Elementary and Secondary Education</t>
  </si>
  <si>
    <t>Higher Education</t>
  </si>
  <si>
    <t>Public Welfare</t>
  </si>
  <si>
    <t>Health and Hospitals</t>
  </si>
  <si>
    <t>All Other</t>
  </si>
  <si>
    <t xml:space="preserve">Notes: 
[1] Population data are from the midpoint of the observation year.
[2] Alaska and Hawaii are excluded from the Far West regional totals, but are included in the US totals. </t>
  </si>
  <si>
    <t>Population (Thousands)</t>
  </si>
  <si>
    <t>Table 3.2</t>
  </si>
  <si>
    <t>Miles of Interstate by Measured Pavement Roughness, based on International Roughness Index</t>
  </si>
  <si>
    <t>International Roughness Index (IRI)</t>
  </si>
  <si>
    <t>Not reported</t>
  </si>
  <si>
    <t>Total reported</t>
  </si>
  <si>
    <t>Table 3.3</t>
  </si>
  <si>
    <t>State-Approved Plans for EV Charging from the NEVI Formula Program</t>
  </si>
  <si>
    <t>Joint Office of Energy and Transportation</t>
  </si>
  <si>
    <t>Figure 1.1</t>
  </si>
  <si>
    <t>U.S. Department of Transportation</t>
  </si>
  <si>
    <t>Figure 1.4a</t>
  </si>
  <si>
    <t>EV Adoption Rates in the US in the First Three Quarters of 2023</t>
  </si>
  <si>
    <t>Alliance for Automotive Innovation</t>
  </si>
  <si>
    <t>CA</t>
  </si>
  <si>
    <t>CO</t>
  </si>
  <si>
    <t>CT</t>
  </si>
  <si>
    <t>MA</t>
  </si>
  <si>
    <t>MD</t>
  </si>
  <si>
    <t>ME</t>
  </si>
  <si>
    <t>MN</t>
  </si>
  <si>
    <t>NJ</t>
  </si>
  <si>
    <t>NV</t>
  </si>
  <si>
    <t>NY</t>
  </si>
  <si>
    <t>OR</t>
  </si>
  <si>
    <t>RI</t>
  </si>
  <si>
    <t>VA</t>
  </si>
  <si>
    <t>VT</t>
  </si>
  <si>
    <t>WA</t>
  </si>
  <si>
    <t>Figure 1.4b</t>
  </si>
  <si>
    <t>Percentage of National EVs Registered in the US with Charger Density</t>
  </si>
  <si>
    <t>Share of Registered EVs</t>
  </si>
  <si>
    <t>Figure 1.5</t>
  </si>
  <si>
    <t>Federal Gasoline Fuel Tax Through the Years</t>
  </si>
  <si>
    <t>Adapted from PBS.org</t>
  </si>
  <si>
    <t>Figure 2.1</t>
  </si>
  <si>
    <t>Vehicle Registrations, Fuel Consumption, and Vehicle Miles of Travel as Indicies, 1960-2021</t>
  </si>
  <si>
    <t>Figure 5.1</t>
  </si>
  <si>
    <t>Additional Annual Registration Fees for Battery Electric Vehicles by State in 2022</t>
  </si>
  <si>
    <t xml:space="preserve">National Conference of State Legislatures </t>
  </si>
  <si>
    <t>Appendix A</t>
  </si>
  <si>
    <t>Total Dispursements for Highways, All Units of Government, 2020</t>
  </si>
  <si>
    <t>Federal Highway Administration, Highway Statistics Series</t>
  </si>
  <si>
    <t>Capital Outlay</t>
  </si>
  <si>
    <t>Maintenance and Services</t>
  </si>
  <si>
    <t>State Administered Highways</t>
  </si>
  <si>
    <t>Locally Administered Roads</t>
  </si>
  <si>
    <t>Federal Roads and Unclassified</t>
  </si>
  <si>
    <t xml:space="preserve">Administration and Miscellaneous </t>
  </si>
  <si>
    <t>Highway Law Enforcement and Safety</t>
  </si>
  <si>
    <t>Interest</t>
  </si>
  <si>
    <t>Total Disbursements</t>
  </si>
  <si>
    <t>Bond Retirement (2)</t>
  </si>
  <si>
    <t xml:space="preserve">Notes: 
(1)  Disbursements are classified by system on which expended, rather than by expending agencies, e.g., capital outlay on local rural roads includes expenditures from Federal, State, and local funds. Data includes estimates. 
(2) Excludes short-term notes and refunding bond issues. </t>
  </si>
  <si>
    <t>Appendix B</t>
  </si>
  <si>
    <t>State Tax Collections Detailed Table: Nationally and by Individual States, 2021</t>
  </si>
  <si>
    <t>U.S. Census Bureau</t>
  </si>
  <si>
    <t>Appendix C</t>
  </si>
  <si>
    <t>Miles by Functional System</t>
  </si>
  <si>
    <t>Rural</t>
  </si>
  <si>
    <t>Urban</t>
  </si>
  <si>
    <t>Interstate</t>
  </si>
  <si>
    <t>Other Freeways and Expressways</t>
  </si>
  <si>
    <t>Other Principal Arterial</t>
  </si>
  <si>
    <t>Minor Arterial</t>
  </si>
  <si>
    <t>Major Collector</t>
  </si>
  <si>
    <t>Minor Collector</t>
  </si>
  <si>
    <t>Local</t>
  </si>
  <si>
    <t>Notes:
 (1)  Please note that due to data review and production issues with the 2021 HPMS data, some anomalous and/or missing data may exist.</t>
  </si>
  <si>
    <t>Appendix D</t>
  </si>
  <si>
    <t>Receipts Available for Distribution</t>
  </si>
  <si>
    <t>Net Funds Distributed (2)</t>
  </si>
  <si>
    <t>Capital, Outlay, Maintenance, and Administration</t>
  </si>
  <si>
    <t>Debt Service</t>
  </si>
  <si>
    <t>Disposition of State Motor-Vehicle and Motor-Carrier Tax Receipts for 2021</t>
  </si>
  <si>
    <t>For State Administered Highways (3)</t>
  </si>
  <si>
    <t>Transfers to Local Governments</t>
  </si>
  <si>
    <t>For Mass Transit Purposes</t>
  </si>
  <si>
    <t xml:space="preserve">Total General and Non-Highway Purposes </t>
  </si>
  <si>
    <t>For Local Roads and Streets</t>
  </si>
  <si>
    <t>Appendix E</t>
  </si>
  <si>
    <t xml:space="preserve">Total </t>
  </si>
  <si>
    <t>Disposition of State Motor-Vehicle Fuel Tax Receipts for 2021</t>
  </si>
  <si>
    <t>For Collecting Motor Vehicle and Motor-Carrier Taxes and Fees (1)</t>
  </si>
  <si>
    <t>Direct Expenditures by State</t>
  </si>
  <si>
    <t xml:space="preserve">Massachusetts        </t>
  </si>
  <si>
    <t xml:space="preserve">New Jersey  </t>
  </si>
  <si>
    <t xml:space="preserve">Oregon       </t>
  </si>
  <si>
    <t>Receipts Available for Distribution (1)</t>
  </si>
  <si>
    <t>For Collecting Motor-Fuel Taxes and Fees (2)</t>
  </si>
  <si>
    <t>Net Funds Distributed (3)</t>
  </si>
  <si>
    <t xml:space="preserve">Capital Outlay, Maintenance, and Administration </t>
  </si>
  <si>
    <t>Total for General and Non-Highway Purposes</t>
  </si>
  <si>
    <t>Alaska (5)</t>
  </si>
  <si>
    <t>Dist. of Col.  (5)</t>
  </si>
  <si>
    <t xml:space="preserve">Notes:
(1) See table MF-1 for details of receipts. Differences between amounts shown and the adjusted net volume tax receipts shown on Table MF-1 are due to timing differences and funds in transit. 
(2) Includes some estimates. 
(3) The distributions shown include both specific dedications and the prorated share of motor-fuel tax distributions from common funds with multiple revenue sources. 
(4) Includes expenditures for county roads under state control. 
(5) In these states, most highway-user revenues are placed in the state general fund. </t>
  </si>
  <si>
    <t xml:space="preserve">Notes:
(1) Collection expenses in many states include service charges deducted by county and local collectors. 
(2) The distributions shown include both specific dedications and the prorated share of motor-vehicle and motor-carrier revenue distributions from common funds with multiple revenue sources. 
(3) Includes expenditures for county roads under State control. 
(4) In these states, most highway-user revenues are placed in the state general fund. 
</t>
  </si>
  <si>
    <t xml:space="preserve">New Jersey  (4) </t>
  </si>
  <si>
    <t>Dist. of Col.  (4)</t>
  </si>
  <si>
    <t xml:space="preserve">Alaska  (4) </t>
  </si>
  <si>
    <t>Federal and State Fuel Taxes (Per Gallon) for Gasoline and Diesel as of July 2023</t>
  </si>
  <si>
    <t>Number of Highway Vehicles (excluding transit vehicles) in the United States, 2000-2021</t>
  </si>
  <si>
    <t>Indexed Against 1989</t>
  </si>
  <si>
    <t xml:space="preserve">Note: 33 out of 50 states have annual EV registration fees; the states not listed have not adopted an annual registration fee. </t>
  </si>
  <si>
    <t>Plug-in Hybrid Electric Vehicles (PHEV)</t>
  </si>
  <si>
    <t>Battery Electric Vehicles (BEV)</t>
  </si>
  <si>
    <t>Fuel Cell Electric Vehicles (FCEV)</t>
  </si>
  <si>
    <t>Electric Vehicle (EV)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</si>
</sst>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quot;$&quot;#,##0.000"/>
    <numFmt numFmtId="169" formatCode="@&quot;.................................................................................&quot;"/>
    <numFmt numFmtId="174" formatCode="_(* #,##0_);_(* \(#,##0\);_ &quot;-&quot;"/>
    <numFmt numFmtId="175" formatCode="#,##0.0"/>
    <numFmt numFmtId="176" formatCode="&quot;$&quot;0.####"/>
    <numFmt numFmtId="177" formatCode="0.####"/>
    <numFmt numFmtId="179" formatCode="#,##0&quot;    &quot;;\-#,##0&quot;    &quot;;\-\-&quot;    &quot;;@&quot;    &quot;"/>
    <numFmt numFmtId="187" formatCode="&quot;$&quot;#,##0.0000"/>
    <numFmt numFmtId="190" formatCode="0.0%"/>
  </numFmts>
  <fonts count="19">
    <font>
      <sz val="11"/>
      <color theme="1"/>
      <name val="Aptos Narrow"/>
      <family val="2"/>
      <scheme val="minor"/>
    </font>
    <font>
      <sz val="11"/>
      <color theme="1"/>
      <name val="Aptos Narrow"/>
      <family val="2"/>
      <scheme val="minor"/>
    </font>
    <font>
      <sz val="10"/>
      <name val="Arial"/>
      <family val="2"/>
    </font>
    <font>
      <sz val="11"/>
      <color theme="1"/>
      <name val="Calibri"/>
      <family val="2"/>
    </font>
    <font>
      <sz val="10"/>
      <name val="P-AVGARD"/>
    </font>
    <font>
      <u/>
      <sz val="10"/>
      <color indexed="12"/>
      <name val="Arial"/>
      <family val="2"/>
    </font>
    <font>
      <sz val="9"/>
      <color theme="1"/>
      <name val="Aptos Narrow"/>
      <family val="2"/>
      <scheme val="minor"/>
    </font>
    <font>
      <sz val="11"/>
      <name val="Calibri"/>
      <family val="2"/>
    </font>
    <font>
      <b/>
      <sz val="11"/>
      <name val="Calibri"/>
      <family val="2"/>
    </font>
    <font>
      <b/>
      <sz val="12"/>
      <color theme="4"/>
      <name val="Aptos Narrow"/>
      <family val="2"/>
      <scheme val="minor"/>
    </font>
    <font>
      <b/>
      <sz val="9"/>
      <color theme="1"/>
      <name val="Aptos Narrow"/>
      <family val="2"/>
      <scheme val="minor"/>
    </font>
    <font>
      <u/>
      <sz val="11"/>
      <name val="Calibri"/>
      <family val="2"/>
    </font>
    <font>
      <b/>
      <sz val="11"/>
      <color theme="1"/>
      <name val="Calibri"/>
      <family val="2"/>
    </font>
    <font>
      <sz val="11"/>
      <color rgb="FF222222"/>
      <name val="Calibri"/>
      <family val="2"/>
    </font>
    <font>
      <b/>
      <sz val="11"/>
      <color rgb="FF000000"/>
      <name val="Calibri"/>
      <family val="2"/>
    </font>
    <font>
      <sz val="11"/>
      <color rgb="FF000000"/>
      <name val="Calibri"/>
      <family val="2"/>
    </font>
    <font>
      <sz val="11"/>
      <color rgb="FF1B1B1B"/>
      <name val="Calibri"/>
      <family val="2"/>
    </font>
    <font>
      <u/>
      <sz val="11"/>
      <color indexed="12"/>
      <name val="Calibri"/>
      <family val="2"/>
    </font>
    <font>
      <sz val="6"/>
      <name val="P-AVGARD"/>
    </font>
  </fonts>
  <fills count="2">
    <fill>
      <patternFill patternType="none"/>
    </fill>
    <fill>
      <patternFill patternType="gray125"/>
    </fill>
  </fills>
  <borders count="6">
    <border>
      <left/>
      <right/>
      <top/>
      <bottom/>
      <diagonal/>
    </border>
    <border>
      <left/>
      <right/>
      <top/>
      <bottom style="thick">
        <color theme="4"/>
      </bottom>
      <diagonal/>
    </border>
    <border>
      <left/>
      <right/>
      <top/>
      <bottom style="thin">
        <color theme="0" tint="-0.249977111117893"/>
      </bottom>
      <diagonal/>
    </border>
    <border>
      <left/>
      <right/>
      <top style="thin">
        <color theme="4"/>
      </top>
      <bottom style="thin">
        <color theme="0" tint="-0.24994659260841701"/>
      </bottom>
      <diagonal/>
    </border>
    <border>
      <left/>
      <right/>
      <top/>
      <bottom style="dashed">
        <color theme="0" tint="-0.24994659260841701"/>
      </bottom>
      <diagonal/>
    </border>
    <border>
      <left/>
      <right/>
      <top style="medium">
        <color theme="4"/>
      </top>
      <bottom/>
      <diagonal/>
    </border>
  </borders>
  <cellStyleXfs count="17">
    <xf numFmtId="0" fontId="0" fillId="0" borderId="0"/>
    <xf numFmtId="43" fontId="1" fillId="0" borderId="0" applyFont="0" applyFill="0" applyBorder="0" applyAlignment="0" applyProtection="0"/>
    <xf numFmtId="0" fontId="1" fillId="0" borderId="0"/>
    <xf numFmtId="37" fontId="4" fillId="0" borderId="0"/>
    <xf numFmtId="0" fontId="1" fillId="0" borderId="0"/>
    <xf numFmtId="0" fontId="2" fillId="0" borderId="0"/>
    <xf numFmtId="0" fontId="5" fillId="0" borderId="0" applyNumberFormat="0" applyFill="0" applyBorder="0" applyAlignment="0" applyProtection="0">
      <alignment vertical="top"/>
      <protection locked="0"/>
    </xf>
    <xf numFmtId="0" fontId="9" fillId="0" borderId="0" applyNumberFormat="0" applyProtection="0">
      <alignment horizontal="left"/>
    </xf>
    <xf numFmtId="0" fontId="10" fillId="0" borderId="2" applyNumberFormat="0" applyProtection="0">
      <alignment wrapText="1"/>
    </xf>
    <xf numFmtId="0" fontId="10" fillId="0" borderId="1" applyNumberFormat="0" applyProtection="0">
      <alignment wrapText="1"/>
    </xf>
    <xf numFmtId="0" fontId="10" fillId="0" borderId="3" applyNumberFormat="0" applyFill="0" applyProtection="0">
      <alignment wrapText="1"/>
    </xf>
    <xf numFmtId="0" fontId="6" fillId="0" borderId="4" applyNumberFormat="0" applyFont="0" applyProtection="0">
      <alignment wrapText="1"/>
    </xf>
    <xf numFmtId="0" fontId="6" fillId="0" borderId="5" applyNumberFormat="0" applyProtection="0">
      <alignment vertical="top" wrapText="1"/>
    </xf>
    <xf numFmtId="0" fontId="6" fillId="0" borderId="0" applyNumberFormat="0" applyProtection="0">
      <alignment vertical="top" wrapText="1"/>
    </xf>
    <xf numFmtId="44" fontId="1" fillId="0" borderId="0" applyFont="0" applyFill="0" applyBorder="0" applyAlignment="0" applyProtection="0"/>
    <xf numFmtId="9" fontId="1" fillId="0" borderId="0" applyFont="0" applyFill="0" applyBorder="0" applyAlignment="0" applyProtection="0"/>
    <xf numFmtId="37" fontId="18" fillId="0" borderId="0"/>
  </cellStyleXfs>
  <cellXfs count="189">
    <xf numFmtId="0" fontId="0" fillId="0" borderId="0" xfId="0"/>
    <xf numFmtId="0" fontId="3" fillId="0" borderId="0" xfId="0" applyFont="1"/>
    <xf numFmtId="166" fontId="3" fillId="0" borderId="0" xfId="0" applyNumberFormat="1" applyFont="1"/>
    <xf numFmtId="167" fontId="3" fillId="0" borderId="0" xfId="0" applyNumberFormat="1" applyFont="1"/>
    <xf numFmtId="0" fontId="7" fillId="0" borderId="0" xfId="0" applyFont="1"/>
    <xf numFmtId="0" fontId="7" fillId="0" borderId="0" xfId="0" applyFont="1" applyAlignment="1">
      <alignment vertical="center"/>
    </xf>
    <xf numFmtId="174" fontId="7" fillId="0" borderId="0" xfId="0" applyNumberFormat="1" applyFont="1" applyAlignment="1">
      <alignment horizontal="left" vertical="center"/>
    </xf>
    <xf numFmtId="2" fontId="7" fillId="0" borderId="0" xfId="0" applyNumberFormat="1" applyFont="1"/>
    <xf numFmtId="2" fontId="8" fillId="0" borderId="0" xfId="0" applyNumberFormat="1" applyFont="1"/>
    <xf numFmtId="0" fontId="7" fillId="0" borderId="0" xfId="13" applyFont="1" applyAlignment="1">
      <alignment horizontal="left" vertical="top" wrapText="1"/>
    </xf>
    <xf numFmtId="0" fontId="7" fillId="0" borderId="0" xfId="0" applyFont="1" applyAlignment="1">
      <alignment horizontal="left"/>
    </xf>
    <xf numFmtId="0" fontId="11" fillId="0" borderId="0" xfId="6" applyFont="1" applyAlignment="1" applyProtection="1">
      <alignment horizontal="left"/>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wrapText="1"/>
    </xf>
    <xf numFmtId="0" fontId="7" fillId="0" borderId="0" xfId="0" applyFont="1" applyAlignment="1">
      <alignment horizontal="left" wrapText="1"/>
    </xf>
    <xf numFmtId="0" fontId="7" fillId="0" borderId="0" xfId="12" applyFont="1" applyBorder="1" applyAlignment="1">
      <alignment horizontal="left" vertical="top" wrapText="1"/>
    </xf>
    <xf numFmtId="0" fontId="12" fillId="0" borderId="0" xfId="0" applyFont="1"/>
    <xf numFmtId="166" fontId="12" fillId="0" borderId="0" xfId="0" applyNumberFormat="1" applyFont="1"/>
    <xf numFmtId="0" fontId="3" fillId="0" borderId="0" xfId="0" applyFont="1" applyAlignment="1">
      <alignment horizontal="center"/>
    </xf>
    <xf numFmtId="0" fontId="13" fillId="0" borderId="0" xfId="0" applyFont="1" applyAlignment="1">
      <alignment horizontal="left"/>
    </xf>
    <xf numFmtId="0" fontId="13" fillId="0" borderId="0" xfId="0" applyFont="1" applyAlignment="1">
      <alignment horizontal="right"/>
    </xf>
    <xf numFmtId="3" fontId="13" fillId="0" borderId="0" xfId="0" applyNumberFormat="1" applyFont="1" applyAlignment="1">
      <alignment horizontal="right"/>
    </xf>
    <xf numFmtId="6" fontId="13" fillId="0" borderId="0" xfId="0" applyNumberFormat="1" applyFont="1" applyAlignment="1">
      <alignment horizontal="right"/>
    </xf>
    <xf numFmtId="0" fontId="17" fillId="0" borderId="0" xfId="6" applyFont="1" applyBorder="1" applyAlignment="1" applyProtection="1">
      <alignment horizontal="center" wrapText="1"/>
    </xf>
    <xf numFmtId="166" fontId="13" fillId="0" borderId="0" xfId="0" applyNumberFormat="1" applyFont="1" applyAlignment="1">
      <alignment horizontal="right"/>
    </xf>
    <xf numFmtId="166" fontId="13" fillId="0" borderId="0" xfId="14" applyNumberFormat="1" applyFont="1" applyAlignment="1">
      <alignment horizontal="right"/>
    </xf>
    <xf numFmtId="166" fontId="3" fillId="0" borderId="0" xfId="0" applyNumberFormat="1" applyFont="1" applyAlignment="1">
      <alignment horizontal="right"/>
    </xf>
    <xf numFmtId="6" fontId="3" fillId="0" borderId="0" xfId="0" applyNumberFormat="1" applyFont="1" applyAlignment="1">
      <alignment horizontal="right"/>
    </xf>
    <xf numFmtId="0" fontId="3" fillId="0" borderId="0" xfId="0" applyFont="1" applyAlignment="1">
      <alignment horizontal="left" wrapText="1"/>
    </xf>
    <xf numFmtId="0" fontId="7" fillId="0" borderId="0" xfId="0" applyFont="1" applyAlignment="1"/>
    <xf numFmtId="0" fontId="7" fillId="0" borderId="0" xfId="0" applyFont="1" applyBorder="1"/>
    <xf numFmtId="0" fontId="7" fillId="0" borderId="0" xfId="0" applyFont="1" applyBorder="1" applyAlignment="1"/>
    <xf numFmtId="0" fontId="8" fillId="0" borderId="0" xfId="0" applyFont="1" applyBorder="1"/>
    <xf numFmtId="169" fontId="7" fillId="0" borderId="0" xfId="0" applyNumberFormat="1" applyFont="1" applyBorder="1"/>
    <xf numFmtId="0" fontId="7" fillId="0" borderId="0" xfId="0" applyFont="1" applyBorder="1" applyAlignment="1">
      <alignment wrapText="1"/>
    </xf>
    <xf numFmtId="0" fontId="8" fillId="0" borderId="0" xfId="0" applyNumberFormat="1" applyFont="1" applyBorder="1"/>
    <xf numFmtId="0" fontId="7" fillId="0" borderId="0" xfId="0" applyNumberFormat="1" applyFont="1" applyBorder="1"/>
    <xf numFmtId="0" fontId="7" fillId="0" borderId="0" xfId="0" applyFont="1" applyBorder="1" applyAlignment="1">
      <alignment vertical="center"/>
    </xf>
    <xf numFmtId="2" fontId="8" fillId="0" borderId="0" xfId="8" applyNumberFormat="1" applyFont="1" applyFill="1" applyBorder="1" applyAlignment="1">
      <alignment wrapText="1"/>
    </xf>
    <xf numFmtId="0" fontId="7" fillId="0" borderId="0" xfId="0" applyFont="1" applyFill="1" applyBorder="1"/>
    <xf numFmtId="0" fontId="7" fillId="0" borderId="0" xfId="0" applyFont="1" applyFill="1" applyBorder="1" applyAlignment="1">
      <alignment vertical="center" wrapText="1"/>
    </xf>
    <xf numFmtId="2" fontId="8" fillId="0" borderId="0" xfId="9" applyNumberFormat="1" applyFont="1" applyFill="1" applyBorder="1">
      <alignment wrapText="1"/>
    </xf>
    <xf numFmtId="0" fontId="7" fillId="0" borderId="0" xfId="9" applyFont="1" applyFill="1" applyBorder="1">
      <alignment wrapText="1"/>
    </xf>
    <xf numFmtId="176" fontId="8" fillId="0" borderId="0" xfId="10" applyNumberFormat="1" applyFont="1" applyFill="1" applyBorder="1">
      <alignment wrapText="1"/>
    </xf>
    <xf numFmtId="0" fontId="7" fillId="0" borderId="0" xfId="11" applyFont="1" applyFill="1" applyBorder="1">
      <alignment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xf>
    <xf numFmtId="0" fontId="8" fillId="0" borderId="0" xfId="9" applyFont="1" applyFill="1" applyBorder="1" applyAlignment="1">
      <alignment horizontal="center" vertical="center" wrapText="1"/>
    </xf>
    <xf numFmtId="2" fontId="8" fillId="0" borderId="0" xfId="9" applyNumberFormat="1" applyFont="1" applyFill="1" applyBorder="1" applyAlignment="1">
      <alignment horizontal="right" vertical="center" wrapText="1"/>
    </xf>
    <xf numFmtId="0" fontId="7" fillId="0" borderId="0" xfId="9" applyFont="1" applyFill="1" applyBorder="1" applyAlignment="1">
      <alignment horizontal="left" vertical="center"/>
    </xf>
    <xf numFmtId="0" fontId="8" fillId="0" borderId="0" xfId="8" applyFont="1" applyFill="1" applyBorder="1" applyAlignment="1">
      <alignment vertical="center" wrapText="1"/>
    </xf>
    <xf numFmtId="0" fontId="8" fillId="0" borderId="0" xfId="8" applyFont="1" applyFill="1" applyBorder="1">
      <alignment wrapText="1"/>
    </xf>
    <xf numFmtId="0" fontId="8" fillId="0" borderId="0" xfId="11" applyFont="1" applyFill="1" applyBorder="1" applyAlignment="1">
      <alignment vertical="center" wrapText="1"/>
    </xf>
    <xf numFmtId="177" fontId="7" fillId="0" borderId="0" xfId="11" applyNumberFormat="1" applyFont="1" applyFill="1" applyBorder="1" applyAlignment="1">
      <alignment vertical="center" wrapText="1"/>
    </xf>
    <xf numFmtId="0" fontId="7" fillId="0" borderId="0" xfId="11" applyFont="1" applyFill="1" applyBorder="1" applyAlignment="1">
      <alignment vertical="center" wrapText="1"/>
    </xf>
    <xf numFmtId="0" fontId="7" fillId="0" borderId="0" xfId="11" applyFont="1" applyFill="1" applyBorder="1" applyAlignment="1">
      <alignment horizontal="left" vertical="center" wrapText="1"/>
    </xf>
    <xf numFmtId="177" fontId="7" fillId="0" borderId="0" xfId="9" applyNumberFormat="1" applyFont="1" applyFill="1" applyBorder="1" applyAlignment="1">
      <alignment vertical="center" wrapText="1"/>
    </xf>
    <xf numFmtId="0" fontId="7" fillId="0" borderId="0" xfId="9" applyFont="1" applyFill="1" applyBorder="1" applyAlignment="1">
      <alignment vertical="center" wrapText="1"/>
    </xf>
    <xf numFmtId="2" fontId="7" fillId="0" borderId="0" xfId="8" applyNumberFormat="1" applyFont="1" applyFill="1" applyBorder="1" applyAlignment="1">
      <alignment horizontal="center"/>
    </xf>
    <xf numFmtId="0" fontId="7" fillId="0" borderId="0" xfId="10" applyFont="1" applyFill="1" applyBorder="1" applyAlignment="1">
      <alignment vertical="center" wrapText="1"/>
    </xf>
    <xf numFmtId="176" fontId="7" fillId="0" borderId="0" xfId="10" applyNumberFormat="1" applyFont="1" applyFill="1" applyBorder="1">
      <alignment wrapText="1"/>
    </xf>
    <xf numFmtId="165" fontId="7" fillId="0" borderId="0" xfId="10" applyNumberFormat="1" applyFont="1" applyFill="1" applyBorder="1">
      <alignment wrapText="1"/>
    </xf>
    <xf numFmtId="2" fontId="7" fillId="0" borderId="0" xfId="8" applyNumberFormat="1" applyFont="1" applyFill="1" applyBorder="1" applyAlignment="1">
      <alignment horizontal="center" wrapText="1"/>
    </xf>
    <xf numFmtId="2" fontId="7" fillId="0" borderId="0" xfId="8" applyNumberFormat="1" applyFont="1" applyFill="1" applyBorder="1" applyAlignment="1">
      <alignment horizontal="center" vertical="center" wrapText="1"/>
    </xf>
    <xf numFmtId="2" fontId="7" fillId="0" borderId="0" xfId="9" applyNumberFormat="1" applyFont="1" applyFill="1" applyBorder="1" applyAlignment="1">
      <alignment horizontal="left" vertical="center" wrapText="1"/>
    </xf>
    <xf numFmtId="0" fontId="7" fillId="0" borderId="0" xfId="0" applyFont="1" applyFill="1" applyBorder="1" applyAlignment="1">
      <alignment horizontal="left"/>
    </xf>
    <xf numFmtId="2" fontId="7" fillId="0" borderId="0" xfId="9" applyNumberFormat="1" applyFont="1" applyFill="1" applyBorder="1" applyAlignment="1">
      <alignment horizontal="left" wrapText="1"/>
    </xf>
    <xf numFmtId="0" fontId="7" fillId="0" borderId="0" xfId="9" applyFont="1" applyFill="1" applyBorder="1" applyAlignment="1">
      <alignment horizontal="left" wrapText="1"/>
    </xf>
    <xf numFmtId="0" fontId="7" fillId="0" borderId="0" xfId="13" applyFont="1" applyAlignment="1">
      <alignment vertical="top" wrapText="1"/>
    </xf>
    <xf numFmtId="166" fontId="8" fillId="0" borderId="0" xfId="14" applyNumberFormat="1" applyFont="1" applyBorder="1"/>
    <xf numFmtId="166" fontId="7" fillId="0" borderId="0" xfId="14" applyNumberFormat="1" applyFont="1" applyBorder="1"/>
    <xf numFmtId="187" fontId="8" fillId="0" borderId="0" xfId="10" applyNumberFormat="1" applyFont="1" applyFill="1" applyBorder="1">
      <alignment wrapText="1"/>
    </xf>
    <xf numFmtId="187" fontId="7" fillId="0" borderId="0" xfId="0" applyNumberFormat="1" applyFont="1" applyFill="1" applyBorder="1" applyAlignment="1">
      <alignment horizontal="center"/>
    </xf>
    <xf numFmtId="187" fontId="7" fillId="0" borderId="0" xfId="11" applyNumberFormat="1" applyFont="1" applyFill="1" applyBorder="1" applyAlignment="1">
      <alignment vertical="center" wrapText="1"/>
    </xf>
    <xf numFmtId="187" fontId="7" fillId="0" borderId="0" xfId="0" applyNumberFormat="1" applyFont="1" applyFill="1" applyBorder="1" applyAlignment="1">
      <alignment horizontal="center" vertical="center"/>
    </xf>
    <xf numFmtId="187" fontId="7" fillId="0" borderId="0" xfId="9" applyNumberFormat="1" applyFont="1" applyFill="1" applyBorder="1" applyAlignment="1">
      <alignment vertical="center" wrapText="1"/>
    </xf>
    <xf numFmtId="0" fontId="7" fillId="0" borderId="0" xfId="0" applyFont="1" applyBorder="1" applyAlignment="1">
      <alignment horizontal="center"/>
    </xf>
    <xf numFmtId="0" fontId="7" fillId="0" borderId="0" xfId="0" applyNumberFormat="1" applyFont="1" applyBorder="1" applyAlignment="1">
      <alignment horizontal="left" indent="1"/>
    </xf>
    <xf numFmtId="166" fontId="8" fillId="0" borderId="0" xfId="0" applyNumberFormat="1" applyFont="1" applyBorder="1"/>
    <xf numFmtId="166" fontId="7" fillId="0" borderId="0" xfId="0" applyNumberFormat="1" applyFont="1" applyBorder="1"/>
    <xf numFmtId="0" fontId="7" fillId="0" borderId="0" xfId="0" applyFont="1" applyBorder="1" applyAlignment="1">
      <alignment horizontal="left"/>
    </xf>
    <xf numFmtId="0" fontId="3" fillId="0" borderId="0" xfId="0" applyFont="1" applyBorder="1"/>
    <xf numFmtId="179" fontId="7" fillId="0" borderId="0" xfId="0" applyNumberFormat="1" applyFont="1" applyBorder="1"/>
    <xf numFmtId="0" fontId="7" fillId="0" borderId="0" xfId="0" applyNumberFormat="1" applyFont="1" applyFill="1" applyBorder="1"/>
    <xf numFmtId="0" fontId="3" fillId="0" borderId="0" xfId="0" applyFont="1" applyFill="1"/>
    <xf numFmtId="0" fontId="7" fillId="0" borderId="0" xfId="0" applyFont="1" applyBorder="1" applyAlignment="1">
      <alignment horizontal="center"/>
    </xf>
    <xf numFmtId="166" fontId="8" fillId="0" borderId="0" xfId="0" applyNumberFormat="1" applyFont="1" applyBorder="1" applyAlignment="1">
      <alignment horizontal="right"/>
    </xf>
    <xf numFmtId="166" fontId="7" fillId="0" borderId="0" xfId="0" applyNumberFormat="1" applyFont="1" applyFill="1" applyBorder="1" applyAlignment="1">
      <alignment horizontal="right"/>
    </xf>
    <xf numFmtId="166" fontId="8" fillId="0" borderId="0" xfId="0" applyNumberFormat="1" applyFont="1" applyFill="1" applyBorder="1" applyAlignment="1">
      <alignment horizontal="right"/>
    </xf>
    <xf numFmtId="166" fontId="7" fillId="0" borderId="0" xfId="0" applyNumberFormat="1" applyFont="1" applyBorder="1" applyAlignment="1">
      <alignment horizontal="right"/>
    </xf>
    <xf numFmtId="0" fontId="7" fillId="0" borderId="0" xfId="0" applyFont="1" applyAlignment="1">
      <alignment horizontal="left" vertical="top" wrapText="1"/>
    </xf>
    <xf numFmtId="164" fontId="8" fillId="0" borderId="0" xfId="1" applyNumberFormat="1" applyFont="1" applyBorder="1" applyAlignment="1">
      <alignment horizontal="right"/>
    </xf>
    <xf numFmtId="164" fontId="7" fillId="0" borderId="0" xfId="1" applyNumberFormat="1" applyFont="1" applyFill="1" applyBorder="1" applyAlignment="1">
      <alignment horizontal="right"/>
    </xf>
    <xf numFmtId="164" fontId="7" fillId="0" borderId="0" xfId="1" applyNumberFormat="1" applyFont="1" applyBorder="1" applyAlignment="1">
      <alignment horizontal="right"/>
    </xf>
    <xf numFmtId="0" fontId="7" fillId="0" borderId="0" xfId="0" applyFont="1" applyBorder="1" applyAlignment="1">
      <alignment horizontal="center" vertical="center"/>
    </xf>
    <xf numFmtId="0" fontId="8" fillId="0" borderId="0" xfId="0" applyFont="1" applyBorder="1" applyAlignment="1">
      <alignment horizontal="center" vertical="center"/>
    </xf>
    <xf numFmtId="174" fontId="7" fillId="0" borderId="0" xfId="0" applyNumberFormat="1" applyFont="1" applyBorder="1" applyAlignment="1">
      <alignment horizontal="left" vertical="center"/>
    </xf>
    <xf numFmtId="174" fontId="7" fillId="0" borderId="0" xfId="0" applyNumberFormat="1" applyFont="1" applyBorder="1" applyAlignment="1">
      <alignment horizontal="center" vertical="center"/>
    </xf>
    <xf numFmtId="0" fontId="7" fillId="0" borderId="0" xfId="0" applyFont="1" applyBorder="1" applyAlignment="1">
      <alignment horizontal="center" vertical="center"/>
    </xf>
    <xf numFmtId="174" fontId="7" fillId="0" borderId="0" xfId="0" applyNumberFormat="1" applyFont="1" applyFill="1" applyBorder="1" applyAlignment="1">
      <alignment horizontal="center" vertical="center"/>
    </xf>
    <xf numFmtId="174" fontId="8"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174" fontId="8" fillId="0" borderId="0" xfId="0" applyNumberFormat="1" applyFont="1" applyFill="1" applyBorder="1" applyAlignment="1">
      <alignment horizontal="right" vertical="center"/>
    </xf>
    <xf numFmtId="9" fontId="8" fillId="0" borderId="0" xfId="0" applyNumberFormat="1" applyFont="1" applyFill="1" applyBorder="1" applyAlignment="1">
      <alignment horizontal="right" vertical="center"/>
    </xf>
    <xf numFmtId="9" fontId="7" fillId="0" borderId="0" xfId="0" applyNumberFormat="1" applyFont="1" applyBorder="1" applyAlignment="1">
      <alignment horizontal="right" vertical="center"/>
    </xf>
    <xf numFmtId="6" fontId="16" fillId="0" borderId="0" xfId="0" applyNumberFormat="1" applyFont="1" applyFill="1" applyBorder="1" applyAlignment="1">
      <alignment vertical="center" wrapText="1"/>
    </xf>
    <xf numFmtId="0" fontId="17" fillId="0" borderId="0" xfId="6" applyFont="1" applyFill="1" applyBorder="1" applyAlignment="1" applyProtection="1">
      <alignment horizontal="right" vertical="center" wrapText="1"/>
    </xf>
    <xf numFmtId="0" fontId="16"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Border="1" applyAlignment="1">
      <alignment horizontal="left" vertical="center" wrapText="1"/>
    </xf>
    <xf numFmtId="0" fontId="8" fillId="0" borderId="0" xfId="0" applyFont="1" applyBorder="1" applyAlignment="1">
      <alignment horizontal="left"/>
    </xf>
    <xf numFmtId="3" fontId="3" fillId="0" borderId="0" xfId="0" applyNumberFormat="1" applyFont="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applyAlignment="1">
      <alignment horizontal="left"/>
    </xf>
    <xf numFmtId="10" fontId="15" fillId="0" borderId="0" xfId="0" applyNumberFormat="1" applyFont="1" applyFill="1" applyBorder="1" applyAlignment="1"/>
    <xf numFmtId="0" fontId="14" fillId="0" borderId="0" xfId="0" applyFont="1" applyFill="1" applyBorder="1" applyAlignment="1"/>
    <xf numFmtId="10" fontId="14" fillId="0" borderId="0" xfId="0" applyNumberFormat="1" applyFont="1" applyFill="1" applyBorder="1" applyAlignment="1"/>
    <xf numFmtId="10" fontId="3" fillId="0" borderId="0" xfId="15" applyNumberFormat="1" applyFont="1" applyFill="1"/>
    <xf numFmtId="0" fontId="15" fillId="0" borderId="0" xfId="0" applyFont="1" applyFill="1" applyBorder="1"/>
    <xf numFmtId="0" fontId="14" fillId="0" borderId="0" xfId="0" applyFont="1" applyFill="1" applyBorder="1"/>
    <xf numFmtId="164" fontId="15" fillId="0" borderId="0" xfId="1" applyNumberFormat="1" applyFont="1" applyFill="1" applyBorder="1" applyAlignment="1">
      <alignment horizontal="left" vertical="center" wrapText="1"/>
    </xf>
    <xf numFmtId="190" fontId="3" fillId="0" borderId="0" xfId="15" applyNumberFormat="1" applyFont="1"/>
    <xf numFmtId="1" fontId="3" fillId="0" borderId="0" xfId="0" applyNumberFormat="1" applyFont="1"/>
    <xf numFmtId="190" fontId="12" fillId="0" borderId="0" xfId="15" applyNumberFormat="1" applyFont="1"/>
    <xf numFmtId="1" fontId="12" fillId="0" borderId="0" xfId="0" applyNumberFormat="1" applyFont="1"/>
    <xf numFmtId="0" fontId="3" fillId="0" borderId="0" xfId="0" applyFont="1" applyBorder="1" applyAlignment="1">
      <alignment horizontal="left"/>
    </xf>
    <xf numFmtId="0" fontId="3" fillId="0" borderId="0" xfId="0" applyFont="1" applyBorder="1" applyAlignment="1">
      <alignment horizontal="left" wrapText="1"/>
    </xf>
    <xf numFmtId="0" fontId="3" fillId="0" borderId="0" xfId="0" applyFont="1" applyBorder="1" applyAlignment="1">
      <alignment horizontal="center"/>
    </xf>
    <xf numFmtId="3" fontId="3" fillId="0" borderId="0" xfId="0" applyNumberFormat="1" applyFont="1" applyBorder="1" applyAlignment="1">
      <alignment horizontal="right"/>
    </xf>
    <xf numFmtId="4" fontId="3" fillId="0" borderId="0" xfId="0" applyNumberFormat="1" applyFont="1" applyBorder="1" applyAlignment="1">
      <alignment horizontal="right"/>
    </xf>
    <xf numFmtId="175" fontId="3" fillId="0" borderId="0" xfId="0" applyNumberFormat="1" applyFont="1" applyBorder="1" applyAlignment="1">
      <alignment horizontal="right"/>
    </xf>
    <xf numFmtId="2" fontId="3" fillId="0" borderId="0" xfId="0" applyNumberFormat="1" applyFont="1" applyBorder="1" applyAlignment="1">
      <alignment horizontal="right"/>
    </xf>
    <xf numFmtId="0" fontId="3" fillId="0" borderId="0" xfId="0" applyFont="1" applyBorder="1" applyAlignment="1">
      <alignment horizontal="right"/>
    </xf>
    <xf numFmtId="0" fontId="0" fillId="0" borderId="0" xfId="0" applyBorder="1"/>
    <xf numFmtId="0" fontId="7" fillId="0" borderId="0" xfId="0" applyFont="1" applyBorder="1" applyAlignment="1">
      <alignment horizontal="centerContinuous" vertical="center"/>
    </xf>
    <xf numFmtId="0" fontId="7" fillId="0" borderId="0" xfId="0" applyFont="1" applyBorder="1" applyAlignment="1">
      <alignment horizontal="left" vertical="center"/>
    </xf>
    <xf numFmtId="166" fontId="7" fillId="0" borderId="0" xfId="0" applyNumberFormat="1" applyFont="1" applyBorder="1" applyAlignment="1">
      <alignment horizontal="center" vertical="center"/>
    </xf>
    <xf numFmtId="166" fontId="7" fillId="0" borderId="0" xfId="0" applyNumberFormat="1" applyFont="1" applyBorder="1" applyAlignment="1">
      <alignment horizontal="right" vertical="center"/>
    </xf>
    <xf numFmtId="0" fontId="7" fillId="0" borderId="0" xfId="0" applyFont="1" applyBorder="1" applyAlignment="1">
      <alignment horizontal="left" vertical="top" wrapText="1"/>
    </xf>
    <xf numFmtId="0" fontId="3" fillId="0" borderId="0" xfId="0" applyFont="1" applyFill="1" applyAlignment="1">
      <alignment horizontal="left"/>
    </xf>
    <xf numFmtId="0" fontId="15" fillId="0" borderId="0" xfId="0" applyFont="1" applyFill="1" applyAlignment="1">
      <alignment horizontal="left"/>
    </xf>
    <xf numFmtId="0" fontId="14" fillId="0" borderId="0" xfId="0" applyFont="1" applyFill="1" applyBorder="1" applyAlignment="1">
      <alignment horizontal="left"/>
    </xf>
    <xf numFmtId="0" fontId="14" fillId="0" borderId="0" xfId="0" applyFont="1" applyFill="1" applyAlignment="1">
      <alignment horizontal="left"/>
    </xf>
    <xf numFmtId="0" fontId="3" fillId="0" borderId="0" xfId="0" applyFont="1" applyFill="1" applyBorder="1" applyAlignment="1">
      <alignment horizontal="left"/>
    </xf>
    <xf numFmtId="166" fontId="15" fillId="0" borderId="0" xfId="0" applyNumberFormat="1" applyFont="1" applyFill="1" applyBorder="1" applyAlignment="1">
      <alignment horizontal="right"/>
    </xf>
    <xf numFmtId="166" fontId="14" fillId="0" borderId="0" xfId="0" applyNumberFormat="1" applyFont="1" applyFill="1" applyBorder="1" applyAlignment="1">
      <alignment horizontal="right"/>
    </xf>
    <xf numFmtId="0" fontId="7" fillId="0" borderId="0" xfId="0" applyFont="1" applyFill="1"/>
    <xf numFmtId="0" fontId="7" fillId="0" borderId="0" xfId="0" applyFont="1" applyFill="1" applyAlignment="1">
      <alignment horizontal="center" vertical="center"/>
    </xf>
    <xf numFmtId="0" fontId="8" fillId="0" borderId="0" xfId="0" applyFont="1" applyFill="1"/>
    <xf numFmtId="0" fontId="7" fillId="0" borderId="0" xfId="0" applyFont="1" applyFill="1" applyBorder="1" applyAlignment="1">
      <alignment horizontal="centerContinuous" vertical="center"/>
    </xf>
    <xf numFmtId="0" fontId="3" fillId="0" borderId="0" xfId="0" applyFont="1" applyFill="1" applyBorder="1" applyAlignment="1">
      <alignment horizontal="left" vertical="center"/>
    </xf>
    <xf numFmtId="0" fontId="3" fillId="0" borderId="0" xfId="0" applyFont="1" applyFill="1" applyBorder="1"/>
    <xf numFmtId="0" fontId="7" fillId="0" borderId="0" xfId="0" quotePrefix="1" applyFont="1" applyFill="1" applyBorder="1" applyAlignment="1">
      <alignment vertical="center"/>
    </xf>
    <xf numFmtId="0" fontId="7" fillId="0" borderId="0" xfId="0" applyFont="1" applyFill="1" applyBorder="1" applyAlignment="1">
      <alignment horizontal="center" vertical="center"/>
    </xf>
    <xf numFmtId="174" fontId="7" fillId="0" borderId="0" xfId="0" applyNumberFormat="1" applyFont="1" applyFill="1" applyBorder="1" applyAlignment="1">
      <alignment horizontal="left" vertical="center"/>
    </xf>
    <xf numFmtId="37" fontId="7" fillId="0" borderId="0" xfId="0" applyNumberFormat="1" applyFont="1" applyFill="1"/>
    <xf numFmtId="0" fontId="7" fillId="0" borderId="0" xfId="0" applyFont="1" applyFill="1" applyBorder="1" applyAlignment="1">
      <alignment horizontal="left" vertical="center"/>
    </xf>
    <xf numFmtId="0" fontId="0" fillId="0" borderId="0" xfId="0" applyFill="1" applyBorder="1"/>
    <xf numFmtId="0" fontId="3" fillId="0" borderId="0" xfId="0" applyFont="1" applyFill="1" applyBorder="1" applyAlignment="1">
      <alignment horizontal="center"/>
    </xf>
    <xf numFmtId="0" fontId="0" fillId="0" borderId="0" xfId="0" applyFill="1" applyBorder="1" applyAlignment="1">
      <alignment horizontal="left"/>
    </xf>
    <xf numFmtId="0" fontId="7" fillId="0" borderId="0" xfId="0" applyFont="1" applyFill="1" applyBorder="1" applyAlignment="1">
      <alignment horizontal="left" vertical="top" wrapText="1"/>
    </xf>
    <xf numFmtId="166" fontId="8" fillId="0" borderId="0" xfId="0"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8" fillId="0" borderId="0" xfId="14" applyNumberFormat="1" applyFont="1" applyFill="1" applyBorder="1" applyAlignment="1">
      <alignment horizontal="right" vertical="center"/>
    </xf>
    <xf numFmtId="166" fontId="7" fillId="0" borderId="0" xfId="14" applyNumberFormat="1" applyFont="1" applyFill="1" applyBorder="1" applyAlignment="1">
      <alignment horizontal="right" vertical="center"/>
    </xf>
    <xf numFmtId="166" fontId="8" fillId="0" borderId="0" xfId="14" applyNumberFormat="1" applyFont="1" applyFill="1" applyBorder="1" applyAlignment="1">
      <alignment vertical="center"/>
    </xf>
    <xf numFmtId="0" fontId="0" fillId="0" borderId="0" xfId="0" applyFill="1"/>
    <xf numFmtId="0" fontId="1" fillId="0" borderId="0" xfId="0" applyFont="1" applyFill="1" applyBorder="1"/>
    <xf numFmtId="0" fontId="1" fillId="0" borderId="0" xfId="0" applyFont="1" applyBorder="1"/>
    <xf numFmtId="0" fontId="1" fillId="0" borderId="0" xfId="0" applyFont="1"/>
    <xf numFmtId="37" fontId="7" fillId="0" borderId="0" xfId="16" applyFont="1" applyFill="1" applyBorder="1" applyAlignment="1">
      <alignment vertical="center"/>
    </xf>
    <xf numFmtId="37" fontId="7" fillId="0" borderId="0" xfId="16" applyFont="1" applyFill="1" applyBorder="1" applyAlignment="1">
      <alignment horizontal="centerContinuous" vertical="center"/>
    </xf>
    <xf numFmtId="37" fontId="7" fillId="0" borderId="0" xfId="16" applyFont="1" applyFill="1" applyBorder="1" applyAlignment="1">
      <alignment horizontal="center" vertical="center"/>
    </xf>
    <xf numFmtId="0" fontId="7" fillId="0" borderId="0" xfId="16" applyNumberFormat="1" applyFont="1" applyFill="1" applyBorder="1" applyAlignment="1">
      <alignment vertical="center"/>
    </xf>
    <xf numFmtId="0" fontId="7" fillId="0" borderId="0" xfId="16" applyNumberFormat="1" applyFont="1" applyFill="1" applyBorder="1"/>
    <xf numFmtId="37" fontId="7" fillId="0" borderId="0" xfId="16" applyFont="1" applyFill="1" applyBorder="1" applyAlignment="1">
      <alignment horizontal="left" vertical="top" wrapText="1"/>
    </xf>
    <xf numFmtId="37" fontId="8" fillId="0" borderId="0" xfId="16" applyFont="1" applyFill="1" applyBorder="1" applyAlignment="1">
      <alignment horizontal="left" vertical="center"/>
    </xf>
    <xf numFmtId="0" fontId="3" fillId="0" borderId="0" xfId="0" applyFont="1" applyFill="1" applyBorder="1" applyAlignment="1"/>
    <xf numFmtId="166" fontId="7" fillId="0" borderId="0" xfId="16" applyNumberFormat="1" applyFont="1" applyFill="1" applyBorder="1" applyAlignment="1">
      <alignment horizontal="right" vertical="center"/>
    </xf>
    <xf numFmtId="166" fontId="8" fillId="0" borderId="0" xfId="16" applyNumberFormat="1" applyFont="1" applyFill="1" applyBorder="1" applyAlignment="1">
      <alignment horizontal="right" vertical="center"/>
    </xf>
    <xf numFmtId="0" fontId="12" fillId="0" borderId="0" xfId="0" applyFont="1" applyAlignment="1">
      <alignment horizontal="center"/>
    </xf>
    <xf numFmtId="14" fontId="3" fillId="0" borderId="0" xfId="0" applyNumberFormat="1" applyFont="1"/>
    <xf numFmtId="43" fontId="3" fillId="0" borderId="0" xfId="0" applyNumberFormat="1" applyFont="1" applyBorder="1"/>
    <xf numFmtId="0" fontId="3" fillId="0" borderId="0" xfId="0" applyFont="1" applyBorder="1" applyAlignment="1">
      <alignment wrapText="1"/>
    </xf>
    <xf numFmtId="0" fontId="3" fillId="0" borderId="0" xfId="0" applyFont="1" applyAlignment="1">
      <alignment horizontal="center"/>
    </xf>
  </cellXfs>
  <cellStyles count="17">
    <cellStyle name="Body: normal cell" xfId="11" xr:uid="{00000000-0005-0000-0000-000000000000}"/>
    <cellStyle name="Comma" xfId="1" builtinId="3"/>
    <cellStyle name="Currency" xfId="14" builtinId="4"/>
    <cellStyle name="Footnotes: all except top row" xfId="13" xr:uid="{00000000-0005-0000-0000-000002000000}"/>
    <cellStyle name="Footnotes: top row" xfId="12" xr:uid="{00000000-0005-0000-0000-000003000000}"/>
    <cellStyle name="Header: bottom row" xfId="9" xr:uid="{00000000-0005-0000-0000-000004000000}"/>
    <cellStyle name="Hyperlink" xfId="6" builtinId="8"/>
    <cellStyle name="Normal" xfId="0" builtinId="0"/>
    <cellStyle name="Normal 2" xfId="5" xr:uid="{00000000-0005-0000-0000-000007000000}"/>
    <cellStyle name="Normal 3" xfId="16" xr:uid="{318A975E-54EA-477C-BB60-E648DC7AB726}"/>
    <cellStyle name="Normal 3 2 4 2" xfId="2" xr:uid="{00000000-0005-0000-0000-000008000000}"/>
    <cellStyle name="Normal 5" xfId="3" xr:uid="{00000000-0005-0000-0000-000009000000}"/>
    <cellStyle name="Normal 8 2" xfId="4" xr:uid="{00000000-0005-0000-0000-00000A000000}"/>
    <cellStyle name="Parent row" xfId="8" xr:uid="{00000000-0005-0000-0000-00000B000000}"/>
    <cellStyle name="Percent" xfId="15" builtinId="5"/>
    <cellStyle name="Section Break: parent row" xfId="10" xr:uid="{00000000-0005-0000-0000-00000C000000}"/>
    <cellStyle name="Table title" xfId="7"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9.xml.rels><?xml version="1.0" encoding="UTF-8" standalone="yes"?>
<Relationships xmlns="http://schemas.openxmlformats.org/package/2006/relationships"><Relationship Id="rId13" Type="http://schemas.openxmlformats.org/officeDocument/2006/relationships/hyperlink" Target="https://afdc.energy.gov/stations/" TargetMode="External"/><Relationship Id="rId18" Type="http://schemas.openxmlformats.org/officeDocument/2006/relationships/hyperlink" Target="https://afdc.energy.gov/stations/" TargetMode="External"/><Relationship Id="rId26" Type="http://schemas.openxmlformats.org/officeDocument/2006/relationships/hyperlink" Target="https://afdc.energy.gov/stations/" TargetMode="External"/><Relationship Id="rId39" Type="http://schemas.openxmlformats.org/officeDocument/2006/relationships/hyperlink" Target="https://afdc.energy.gov/stations/" TargetMode="External"/><Relationship Id="rId21" Type="http://schemas.openxmlformats.org/officeDocument/2006/relationships/hyperlink" Target="https://afdc.energy.gov/stations/" TargetMode="External"/><Relationship Id="rId34" Type="http://schemas.openxmlformats.org/officeDocument/2006/relationships/hyperlink" Target="https://afdc.energy.gov/stations/" TargetMode="External"/><Relationship Id="rId42" Type="http://schemas.openxmlformats.org/officeDocument/2006/relationships/hyperlink" Target="https://afdc.energy.gov/stations/" TargetMode="External"/><Relationship Id="rId47" Type="http://schemas.openxmlformats.org/officeDocument/2006/relationships/hyperlink" Target="https://afdc.energy.gov/stations/" TargetMode="External"/><Relationship Id="rId50" Type="http://schemas.openxmlformats.org/officeDocument/2006/relationships/hyperlink" Target="https://afdc.energy.gov/stations/" TargetMode="External"/><Relationship Id="rId7" Type="http://schemas.openxmlformats.org/officeDocument/2006/relationships/hyperlink" Target="https://afdc.energy.gov/stations/" TargetMode="External"/><Relationship Id="rId2" Type="http://schemas.openxmlformats.org/officeDocument/2006/relationships/hyperlink" Target="https://afdc.energy.gov/stations/" TargetMode="External"/><Relationship Id="rId16" Type="http://schemas.openxmlformats.org/officeDocument/2006/relationships/hyperlink" Target="https://afdc.energy.gov/stations/" TargetMode="External"/><Relationship Id="rId29" Type="http://schemas.openxmlformats.org/officeDocument/2006/relationships/hyperlink" Target="https://afdc.energy.gov/stations/" TargetMode="External"/><Relationship Id="rId11" Type="http://schemas.openxmlformats.org/officeDocument/2006/relationships/hyperlink" Target="https://afdc.energy.gov/stations/" TargetMode="External"/><Relationship Id="rId24" Type="http://schemas.openxmlformats.org/officeDocument/2006/relationships/hyperlink" Target="https://afdc.energy.gov/stations/" TargetMode="External"/><Relationship Id="rId32" Type="http://schemas.openxmlformats.org/officeDocument/2006/relationships/hyperlink" Target="https://afdc.energy.gov/stations/" TargetMode="External"/><Relationship Id="rId37" Type="http://schemas.openxmlformats.org/officeDocument/2006/relationships/hyperlink" Target="https://afdc.energy.gov/stations/" TargetMode="External"/><Relationship Id="rId40" Type="http://schemas.openxmlformats.org/officeDocument/2006/relationships/hyperlink" Target="https://afdc.energy.gov/stations/" TargetMode="External"/><Relationship Id="rId45" Type="http://schemas.openxmlformats.org/officeDocument/2006/relationships/hyperlink" Target="https://afdc.energy.gov/stations/" TargetMode="External"/><Relationship Id="rId5" Type="http://schemas.openxmlformats.org/officeDocument/2006/relationships/hyperlink" Target="https://afdc.energy.gov/stations/" TargetMode="External"/><Relationship Id="rId15" Type="http://schemas.openxmlformats.org/officeDocument/2006/relationships/hyperlink" Target="https://afdc.energy.gov/stations/" TargetMode="External"/><Relationship Id="rId23" Type="http://schemas.openxmlformats.org/officeDocument/2006/relationships/hyperlink" Target="https://afdc.energy.gov/stations/" TargetMode="External"/><Relationship Id="rId28" Type="http://schemas.openxmlformats.org/officeDocument/2006/relationships/hyperlink" Target="https://afdc.energy.gov/stations/" TargetMode="External"/><Relationship Id="rId36" Type="http://schemas.openxmlformats.org/officeDocument/2006/relationships/hyperlink" Target="https://afdc.energy.gov/stations/" TargetMode="External"/><Relationship Id="rId49" Type="http://schemas.openxmlformats.org/officeDocument/2006/relationships/hyperlink" Target="https://afdc.energy.gov/stations/" TargetMode="External"/><Relationship Id="rId10" Type="http://schemas.openxmlformats.org/officeDocument/2006/relationships/hyperlink" Target="https://afdc.energy.gov/stations/" TargetMode="External"/><Relationship Id="rId19" Type="http://schemas.openxmlformats.org/officeDocument/2006/relationships/hyperlink" Target="https://afdc.energy.gov/stations/" TargetMode="External"/><Relationship Id="rId31" Type="http://schemas.openxmlformats.org/officeDocument/2006/relationships/hyperlink" Target="https://afdc.energy.gov/stations/" TargetMode="External"/><Relationship Id="rId44" Type="http://schemas.openxmlformats.org/officeDocument/2006/relationships/hyperlink" Target="https://afdc.energy.gov/stations/" TargetMode="External"/><Relationship Id="rId52" Type="http://schemas.openxmlformats.org/officeDocument/2006/relationships/hyperlink" Target="https://afdc.energy.gov/stations/" TargetMode="External"/><Relationship Id="rId4" Type="http://schemas.openxmlformats.org/officeDocument/2006/relationships/hyperlink" Target="https://afdc.energy.gov/stations/" TargetMode="External"/><Relationship Id="rId9" Type="http://schemas.openxmlformats.org/officeDocument/2006/relationships/hyperlink" Target="https://afdc.energy.gov/stations/" TargetMode="External"/><Relationship Id="rId14" Type="http://schemas.openxmlformats.org/officeDocument/2006/relationships/hyperlink" Target="https://afdc.energy.gov/stations/" TargetMode="External"/><Relationship Id="rId22" Type="http://schemas.openxmlformats.org/officeDocument/2006/relationships/hyperlink" Target="https://afdc.energy.gov/stations/" TargetMode="External"/><Relationship Id="rId27" Type="http://schemas.openxmlformats.org/officeDocument/2006/relationships/hyperlink" Target="https://afdc.energy.gov/stations/" TargetMode="External"/><Relationship Id="rId30" Type="http://schemas.openxmlformats.org/officeDocument/2006/relationships/hyperlink" Target="https://afdc.energy.gov/stations/" TargetMode="External"/><Relationship Id="rId35" Type="http://schemas.openxmlformats.org/officeDocument/2006/relationships/hyperlink" Target="https://afdc.energy.gov/stations/" TargetMode="External"/><Relationship Id="rId43" Type="http://schemas.openxmlformats.org/officeDocument/2006/relationships/hyperlink" Target="https://afdc.energy.gov/stations/" TargetMode="External"/><Relationship Id="rId48" Type="http://schemas.openxmlformats.org/officeDocument/2006/relationships/hyperlink" Target="https://afdc.energy.gov/stations/" TargetMode="External"/><Relationship Id="rId8" Type="http://schemas.openxmlformats.org/officeDocument/2006/relationships/hyperlink" Target="https://afdc.energy.gov/stations/" TargetMode="External"/><Relationship Id="rId51" Type="http://schemas.openxmlformats.org/officeDocument/2006/relationships/hyperlink" Target="https://afdc.energy.gov/stations/" TargetMode="External"/><Relationship Id="rId3" Type="http://schemas.openxmlformats.org/officeDocument/2006/relationships/hyperlink" Target="https://afdc.energy.gov/stations/" TargetMode="External"/><Relationship Id="rId12" Type="http://schemas.openxmlformats.org/officeDocument/2006/relationships/hyperlink" Target="https://afdc.energy.gov/stations/" TargetMode="External"/><Relationship Id="rId17" Type="http://schemas.openxmlformats.org/officeDocument/2006/relationships/hyperlink" Target="https://afdc.energy.gov/stations/" TargetMode="External"/><Relationship Id="rId25" Type="http://schemas.openxmlformats.org/officeDocument/2006/relationships/hyperlink" Target="https://afdc.energy.gov/stations/" TargetMode="External"/><Relationship Id="rId33" Type="http://schemas.openxmlformats.org/officeDocument/2006/relationships/hyperlink" Target="https://afdc.energy.gov/stations/" TargetMode="External"/><Relationship Id="rId38" Type="http://schemas.openxmlformats.org/officeDocument/2006/relationships/hyperlink" Target="https://afdc.energy.gov/stations/" TargetMode="External"/><Relationship Id="rId46" Type="http://schemas.openxmlformats.org/officeDocument/2006/relationships/hyperlink" Target="https://afdc.energy.gov/stations/" TargetMode="External"/><Relationship Id="rId20" Type="http://schemas.openxmlformats.org/officeDocument/2006/relationships/hyperlink" Target="https://afdc.energy.gov/stations/" TargetMode="External"/><Relationship Id="rId41" Type="http://schemas.openxmlformats.org/officeDocument/2006/relationships/hyperlink" Target="https://afdc.energy.gov/stations/" TargetMode="External"/><Relationship Id="rId1" Type="http://schemas.openxmlformats.org/officeDocument/2006/relationships/hyperlink" Target="https://afdc.energy.gov/stations/" TargetMode="External"/><Relationship Id="rId6" Type="http://schemas.openxmlformats.org/officeDocument/2006/relationships/hyperlink" Target="https://afdc.energy.gov/st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3DC5-CE3C-468D-A078-DA581457F0E3}">
  <dimension ref="A1:C24"/>
  <sheetViews>
    <sheetView workbookViewId="0">
      <selection activeCell="B15" sqref="B15"/>
    </sheetView>
  </sheetViews>
  <sheetFormatPr defaultRowHeight="15"/>
  <cols>
    <col min="1" max="1" width="20.42578125" style="1" customWidth="1"/>
    <col min="2" max="2" width="102.5703125" style="1" customWidth="1"/>
    <col min="3" max="3" width="72.5703125" style="1" customWidth="1"/>
    <col min="4" max="16384" width="9.140625" style="1"/>
  </cols>
  <sheetData>
    <row r="1" spans="1:3">
      <c r="A1" s="1" t="s">
        <v>437</v>
      </c>
    </row>
    <row r="2" spans="1:3">
      <c r="A2" s="1" t="s">
        <v>438</v>
      </c>
    </row>
    <row r="5" spans="1:3">
      <c r="A5" s="184" t="s">
        <v>432</v>
      </c>
      <c r="B5" s="184" t="s">
        <v>433</v>
      </c>
      <c r="C5" s="184" t="s">
        <v>434</v>
      </c>
    </row>
    <row r="6" spans="1:3">
      <c r="A6" s="1" t="s">
        <v>431</v>
      </c>
      <c r="B6" s="1" t="s">
        <v>435</v>
      </c>
      <c r="C6" s="1" t="s">
        <v>436</v>
      </c>
    </row>
    <row r="7" spans="1:3">
      <c r="A7" s="1" t="s">
        <v>442</v>
      </c>
      <c r="B7" s="1" t="s">
        <v>430</v>
      </c>
      <c r="C7" s="1" t="s">
        <v>444</v>
      </c>
    </row>
    <row r="8" spans="1:3">
      <c r="A8" s="4" t="s">
        <v>460</v>
      </c>
      <c r="B8" s="4" t="s">
        <v>78</v>
      </c>
      <c r="C8" s="4" t="s">
        <v>461</v>
      </c>
    </row>
    <row r="9" spans="1:3">
      <c r="A9" s="7" t="s">
        <v>462</v>
      </c>
      <c r="B9" s="7" t="s">
        <v>579</v>
      </c>
      <c r="C9" s="7" t="s">
        <v>463</v>
      </c>
    </row>
    <row r="10" spans="1:3">
      <c r="A10" s="1" t="s">
        <v>467</v>
      </c>
      <c r="B10" s="1" t="s">
        <v>468</v>
      </c>
      <c r="C10" s="1" t="s">
        <v>469</v>
      </c>
    </row>
    <row r="11" spans="1:3">
      <c r="A11" s="1" t="s">
        <v>470</v>
      </c>
      <c r="B11" s="1" t="s">
        <v>263</v>
      </c>
      <c r="C11" s="1" t="s">
        <v>471</v>
      </c>
    </row>
    <row r="12" spans="1:3">
      <c r="A12" s="1" t="s">
        <v>480</v>
      </c>
      <c r="B12" s="1" t="s">
        <v>481</v>
      </c>
      <c r="C12" s="1" t="s">
        <v>436</v>
      </c>
    </row>
    <row r="13" spans="1:3">
      <c r="A13" s="1" t="s">
        <v>485</v>
      </c>
      <c r="B13" s="1" t="s">
        <v>486</v>
      </c>
      <c r="C13" s="1" t="s">
        <v>487</v>
      </c>
    </row>
    <row r="14" spans="1:3">
      <c r="A14" s="1" t="s">
        <v>488</v>
      </c>
      <c r="B14" s="1" t="s">
        <v>580</v>
      </c>
      <c r="C14" s="1" t="s">
        <v>489</v>
      </c>
    </row>
    <row r="15" spans="1:3">
      <c r="A15" s="1" t="s">
        <v>490</v>
      </c>
      <c r="B15" s="1" t="s">
        <v>491</v>
      </c>
      <c r="C15" s="1" t="s">
        <v>492</v>
      </c>
    </row>
    <row r="16" spans="1:3">
      <c r="A16" s="1" t="s">
        <v>508</v>
      </c>
      <c r="B16" s="1" t="s">
        <v>509</v>
      </c>
      <c r="C16" s="1" t="s">
        <v>492</v>
      </c>
    </row>
    <row r="17" spans="1:3">
      <c r="A17" s="1" t="s">
        <v>511</v>
      </c>
      <c r="B17" s="1" t="s">
        <v>512</v>
      </c>
      <c r="C17" s="1" t="s">
        <v>513</v>
      </c>
    </row>
    <row r="18" spans="1:3">
      <c r="A18" s="1" t="s">
        <v>514</v>
      </c>
      <c r="B18" s="1" t="s">
        <v>515</v>
      </c>
      <c r="C18" s="1" t="s">
        <v>436</v>
      </c>
    </row>
    <row r="19" spans="1:3">
      <c r="A19" s="1" t="s">
        <v>516</v>
      </c>
      <c r="B19" s="1" t="s">
        <v>517</v>
      </c>
      <c r="C19" s="1" t="s">
        <v>518</v>
      </c>
    </row>
    <row r="20" spans="1:3">
      <c r="A20" s="1" t="s">
        <v>519</v>
      </c>
      <c r="B20" s="1" t="s">
        <v>520</v>
      </c>
      <c r="C20" s="1" t="s">
        <v>521</v>
      </c>
    </row>
    <row r="21" spans="1:3">
      <c r="A21" s="143" t="s">
        <v>533</v>
      </c>
      <c r="B21" s="143" t="s">
        <v>534</v>
      </c>
      <c r="C21" s="143" t="s">
        <v>535</v>
      </c>
    </row>
    <row r="22" spans="1:3">
      <c r="A22" s="150" t="s">
        <v>536</v>
      </c>
      <c r="B22" s="150" t="s">
        <v>428</v>
      </c>
      <c r="C22" s="150" t="s">
        <v>436</v>
      </c>
    </row>
    <row r="23" spans="1:3">
      <c r="A23" s="155" t="s">
        <v>548</v>
      </c>
      <c r="B23" s="155" t="s">
        <v>561</v>
      </c>
      <c r="C23" s="155" t="s">
        <v>436</v>
      </c>
    </row>
    <row r="24" spans="1:3">
      <c r="A24" s="155" t="s">
        <v>559</v>
      </c>
      <c r="B24" s="155" t="s">
        <v>553</v>
      </c>
      <c r="C24" s="155" t="s">
        <v>436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6"/>
  <sheetViews>
    <sheetView workbookViewId="0">
      <selection activeCell="B3" sqref="B3"/>
    </sheetView>
  </sheetViews>
  <sheetFormatPr defaultRowHeight="15"/>
  <cols>
    <col min="1" max="1" width="19.140625" style="1" bestFit="1" customWidth="1"/>
    <col min="2" max="16384" width="9.140625" style="1"/>
  </cols>
  <sheetData>
    <row r="1" spans="1:24">
      <c r="A1" s="1" t="s">
        <v>432</v>
      </c>
      <c r="B1" s="1" t="s">
        <v>488</v>
      </c>
    </row>
    <row r="2" spans="1:24">
      <c r="A2" s="1" t="s">
        <v>443</v>
      </c>
      <c r="B2" s="1" t="s">
        <v>580</v>
      </c>
    </row>
    <row r="3" spans="1:24">
      <c r="A3" s="1" t="s">
        <v>434</v>
      </c>
      <c r="B3" s="1" t="s">
        <v>489</v>
      </c>
    </row>
    <row r="5" spans="1:24">
      <c r="B5" s="10">
        <v>2000</v>
      </c>
      <c r="C5" s="10">
        <v>2001</v>
      </c>
      <c r="D5" s="10">
        <v>2002</v>
      </c>
      <c r="E5" s="10">
        <v>2003</v>
      </c>
      <c r="F5" s="10">
        <v>2004</v>
      </c>
      <c r="G5" s="10">
        <v>2005</v>
      </c>
      <c r="H5" s="10">
        <v>2006</v>
      </c>
      <c r="I5" s="10">
        <v>2007</v>
      </c>
      <c r="J5" s="10">
        <v>2008</v>
      </c>
      <c r="K5" s="10">
        <v>2009</v>
      </c>
      <c r="L5" s="10">
        <v>2010</v>
      </c>
      <c r="M5" s="10">
        <v>2011</v>
      </c>
      <c r="N5" s="10">
        <v>2012</v>
      </c>
      <c r="O5" s="10">
        <v>2013</v>
      </c>
      <c r="P5" s="10">
        <v>2014</v>
      </c>
      <c r="Q5" s="10">
        <v>2015</v>
      </c>
      <c r="R5" s="10">
        <v>2016</v>
      </c>
      <c r="S5" s="10">
        <v>2017</v>
      </c>
      <c r="T5" s="10">
        <v>2018</v>
      </c>
      <c r="U5" s="10">
        <v>2019</v>
      </c>
      <c r="V5" s="10">
        <v>2020</v>
      </c>
      <c r="W5" s="10">
        <v>2021</v>
      </c>
      <c r="X5" s="10"/>
    </row>
    <row r="6" spans="1:24">
      <c r="A6" s="4" t="s">
        <v>162</v>
      </c>
      <c r="B6" s="113">
        <v>225821.24100000001</v>
      </c>
      <c r="C6" s="113">
        <v>235331.38200000001</v>
      </c>
      <c r="D6" s="113">
        <v>234624.13500000001</v>
      </c>
      <c r="E6" s="113">
        <v>236760.033</v>
      </c>
      <c r="F6" s="113">
        <v>243010.549</v>
      </c>
      <c r="G6" s="113">
        <v>247421.12</v>
      </c>
      <c r="H6" s="113">
        <v>250844.644</v>
      </c>
      <c r="I6" s="113">
        <v>254403.08100000001</v>
      </c>
      <c r="J6" s="113">
        <v>255917.66399999999</v>
      </c>
      <c r="K6" s="113">
        <v>254212.611</v>
      </c>
      <c r="L6" s="113">
        <v>250070.04800000001</v>
      </c>
      <c r="M6" s="113">
        <v>253215.68100000001</v>
      </c>
      <c r="N6" s="113">
        <v>253639.386</v>
      </c>
      <c r="O6" s="113">
        <v>255876.82199999999</v>
      </c>
      <c r="P6" s="113">
        <v>260350.93799999999</v>
      </c>
      <c r="Q6" s="113">
        <v>263610.21899999998</v>
      </c>
      <c r="R6" s="113">
        <v>268799.08299999998</v>
      </c>
      <c r="S6" s="113">
        <v>272480.89899999998</v>
      </c>
      <c r="T6" s="113">
        <v>273602.09999999998</v>
      </c>
      <c r="U6" s="113">
        <v>276491.174</v>
      </c>
      <c r="V6" s="113">
        <v>275936.36700000003</v>
      </c>
      <c r="W6" s="113">
        <v>282366.28499999997</v>
      </c>
      <c r="X6" s="11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9"/>
  <sheetViews>
    <sheetView tabSelected="1" workbookViewId="0">
      <selection activeCell="G6" sqref="G6"/>
    </sheetView>
  </sheetViews>
  <sheetFormatPr defaultRowHeight="15"/>
  <cols>
    <col min="1" max="1" width="9.140625" style="1"/>
    <col min="2" max="2" width="36.140625" style="1" customWidth="1"/>
    <col min="3" max="3" width="27.5703125" style="1" customWidth="1"/>
    <col min="4" max="4" width="31.5703125" style="1" customWidth="1"/>
    <col min="5" max="5" width="31.28515625" style="1" customWidth="1"/>
    <col min="6" max="16384" width="9.140625" style="1"/>
  </cols>
  <sheetData>
    <row r="1" spans="1:5">
      <c r="A1" s="1" t="s">
        <v>432</v>
      </c>
      <c r="B1" s="1" t="s">
        <v>490</v>
      </c>
    </row>
    <row r="2" spans="1:5">
      <c r="A2" s="1" t="s">
        <v>443</v>
      </c>
      <c r="B2" s="1" t="s">
        <v>491</v>
      </c>
    </row>
    <row r="3" spans="1:5">
      <c r="A3" s="1" t="s">
        <v>434</v>
      </c>
      <c r="B3" s="1" t="s">
        <v>492</v>
      </c>
    </row>
    <row r="5" spans="1:5" s="86" customFormat="1">
      <c r="A5" s="114"/>
      <c r="B5" s="115" t="s">
        <v>388</v>
      </c>
      <c r="C5" s="115"/>
      <c r="D5" s="115"/>
      <c r="E5" s="115"/>
    </row>
    <row r="6" spans="1:5" s="86" customFormat="1">
      <c r="A6" s="114" t="s">
        <v>0</v>
      </c>
      <c r="B6" s="117" t="s">
        <v>583</v>
      </c>
      <c r="C6" s="117" t="s">
        <v>584</v>
      </c>
      <c r="D6" s="117" t="s">
        <v>585</v>
      </c>
      <c r="E6" s="117" t="s">
        <v>586</v>
      </c>
    </row>
    <row r="7" spans="1:5" s="86" customFormat="1">
      <c r="A7" s="117" t="s">
        <v>389</v>
      </c>
      <c r="B7" s="118">
        <v>8.4470094438614893E-3</v>
      </c>
      <c r="C7" s="118">
        <v>2.6810073452256035E-2</v>
      </c>
      <c r="D7" s="118">
        <v>0</v>
      </c>
      <c r="E7" s="121">
        <v>3.5257082896117523E-2</v>
      </c>
    </row>
    <row r="8" spans="1:5" s="86" customFormat="1">
      <c r="A8" s="117" t="s">
        <v>390</v>
      </c>
      <c r="B8" s="118">
        <v>5.1381173215043069E-3</v>
      </c>
      <c r="C8" s="118">
        <v>1.950954966730864E-2</v>
      </c>
      <c r="D8" s="118">
        <v>0</v>
      </c>
      <c r="E8" s="121">
        <v>2.4647666988812947E-2</v>
      </c>
    </row>
    <row r="9" spans="1:5" s="86" customFormat="1">
      <c r="A9" s="117" t="s">
        <v>391</v>
      </c>
      <c r="B9" s="118">
        <v>5.0991932619615403E-3</v>
      </c>
      <c r="C9" s="118">
        <v>1.6794357907554923E-2</v>
      </c>
      <c r="D9" s="118">
        <v>0</v>
      </c>
      <c r="E9" s="121">
        <v>2.1893551169516464E-2</v>
      </c>
    </row>
    <row r="10" spans="1:5" s="86" customFormat="1">
      <c r="A10" s="117" t="s">
        <v>392</v>
      </c>
      <c r="B10" s="118">
        <v>1.175935599768496E-2</v>
      </c>
      <c r="C10" s="118">
        <v>7.8816623197011493E-2</v>
      </c>
      <c r="D10" s="118">
        <v>0</v>
      </c>
      <c r="E10" s="121">
        <v>9.0575979194696454E-2</v>
      </c>
    </row>
    <row r="11" spans="1:5" s="86" customFormat="1">
      <c r="A11" s="117" t="s">
        <v>493</v>
      </c>
      <c r="B11" s="118">
        <v>3.4346616982157165E-2</v>
      </c>
      <c r="C11" s="118">
        <v>0.22340533289951472</v>
      </c>
      <c r="D11" s="118">
        <v>2.0887752502386516E-3</v>
      </c>
      <c r="E11" s="121">
        <v>0.25984072513191053</v>
      </c>
    </row>
    <row r="12" spans="1:5" s="86" customFormat="1">
      <c r="A12" s="117" t="s">
        <v>494</v>
      </c>
      <c r="B12" s="118">
        <v>4.1247328052307304E-2</v>
      </c>
      <c r="C12" s="118">
        <v>9.9499559914497673E-2</v>
      </c>
      <c r="D12" s="118">
        <v>0</v>
      </c>
      <c r="E12" s="121">
        <v>0.14074688796680498</v>
      </c>
    </row>
    <row r="13" spans="1:5" s="86" customFormat="1">
      <c r="A13" s="117" t="s">
        <v>495</v>
      </c>
      <c r="B13" s="118">
        <v>3.3353136661530176E-2</v>
      </c>
      <c r="C13" s="118">
        <v>6.6177153147800899E-2</v>
      </c>
      <c r="D13" s="118">
        <v>9.2828100922711319E-6</v>
      </c>
      <c r="E13" s="121">
        <v>9.9539572619423339E-2</v>
      </c>
    </row>
    <row r="14" spans="1:5" s="86" customFormat="1">
      <c r="A14" s="117" t="s">
        <v>302</v>
      </c>
      <c r="B14" s="118">
        <v>3.9756078245030489E-2</v>
      </c>
      <c r="C14" s="118">
        <v>0.15379741823077533</v>
      </c>
      <c r="D14" s="118">
        <v>0</v>
      </c>
      <c r="E14" s="121">
        <v>0.19355349647580583</v>
      </c>
    </row>
    <row r="15" spans="1:5" s="86" customFormat="1">
      <c r="A15" s="117" t="s">
        <v>393</v>
      </c>
      <c r="B15" s="118">
        <v>2.0937330632969164E-2</v>
      </c>
      <c r="C15" s="118">
        <v>6.620646375902102E-2</v>
      </c>
      <c r="D15" s="118">
        <v>0</v>
      </c>
      <c r="E15" s="121">
        <v>8.7143794391990187E-2</v>
      </c>
    </row>
    <row r="16" spans="1:5" s="86" customFormat="1">
      <c r="A16" s="117" t="s">
        <v>394</v>
      </c>
      <c r="B16" s="118">
        <v>8.9874730147252845E-3</v>
      </c>
      <c r="C16" s="118">
        <v>6.0531165784645562E-2</v>
      </c>
      <c r="D16" s="118">
        <v>0</v>
      </c>
      <c r="E16" s="121">
        <v>6.9518638799370841E-2</v>
      </c>
    </row>
    <row r="17" spans="1:5" s="86" customFormat="1">
      <c r="A17" s="117" t="s">
        <v>395</v>
      </c>
      <c r="B17" s="118">
        <v>7.0022247272770654E-3</v>
      </c>
      <c r="C17" s="118">
        <v>6.6482366203231516E-2</v>
      </c>
      <c r="D17" s="118">
        <v>2.982208146199772E-6</v>
      </c>
      <c r="E17" s="121">
        <v>7.3487573138654769E-2</v>
      </c>
    </row>
    <row r="18" spans="1:5" s="86" customFormat="1">
      <c r="A18" s="117" t="s">
        <v>396</v>
      </c>
      <c r="B18" s="118">
        <v>1.0472176318770076E-2</v>
      </c>
      <c r="C18" s="118">
        <v>9.7851718439571453E-2</v>
      </c>
      <c r="D18" s="118">
        <v>3.7135377016915167E-5</v>
      </c>
      <c r="E18" s="121">
        <v>0.10836103013535844</v>
      </c>
    </row>
    <row r="19" spans="1:5" s="86" customFormat="1">
      <c r="A19" s="117" t="s">
        <v>397</v>
      </c>
      <c r="B19" s="118">
        <v>8.7075369794766665E-3</v>
      </c>
      <c r="C19" s="118">
        <v>2.2099508409937615E-2</v>
      </c>
      <c r="D19" s="118">
        <v>0</v>
      </c>
      <c r="E19" s="121">
        <v>3.0807045389414284E-2</v>
      </c>
    </row>
    <row r="20" spans="1:5" s="86" customFormat="1">
      <c r="A20" s="117" t="s">
        <v>398</v>
      </c>
      <c r="B20" s="118">
        <v>1.3021243115656963E-2</v>
      </c>
      <c r="C20" s="118">
        <v>3.1687647521636504E-2</v>
      </c>
      <c r="D20" s="118">
        <v>0</v>
      </c>
      <c r="E20" s="121">
        <v>4.4708890637293469E-2</v>
      </c>
    </row>
    <row r="21" spans="1:5" s="86" customFormat="1">
      <c r="A21" s="117" t="s">
        <v>399</v>
      </c>
      <c r="B21" s="118">
        <v>1.1488386547445495E-2</v>
      </c>
      <c r="C21" s="118">
        <v>6.395294486231369E-2</v>
      </c>
      <c r="D21" s="118">
        <v>0</v>
      </c>
      <c r="E21" s="121">
        <v>7.5441331409759185E-2</v>
      </c>
    </row>
    <row r="22" spans="1:5" s="86" customFormat="1">
      <c r="A22" s="117" t="s">
        <v>400</v>
      </c>
      <c r="B22" s="118">
        <v>8.4513201771169305E-3</v>
      </c>
      <c r="C22" s="118">
        <v>3.0662001858634449E-2</v>
      </c>
      <c r="D22" s="118">
        <v>0</v>
      </c>
      <c r="E22" s="121">
        <v>3.911332203575138E-2</v>
      </c>
    </row>
    <row r="23" spans="1:5" s="86" customFormat="1">
      <c r="A23" s="117" t="s">
        <v>401</v>
      </c>
      <c r="B23" s="118">
        <v>8.851194626670271E-3</v>
      </c>
      <c r="C23" s="118">
        <v>3.5760533917720889E-2</v>
      </c>
      <c r="D23" s="118">
        <v>0</v>
      </c>
      <c r="E23" s="121">
        <v>4.461172854439116E-2</v>
      </c>
    </row>
    <row r="24" spans="1:5" s="86" customFormat="1">
      <c r="A24" s="117" t="s">
        <v>402</v>
      </c>
      <c r="B24" s="118">
        <v>7.6894772098991407E-3</v>
      </c>
      <c r="C24" s="118">
        <v>2.5370557321986245E-2</v>
      </c>
      <c r="D24" s="118">
        <v>0</v>
      </c>
      <c r="E24" s="121">
        <v>3.3060034531885385E-2</v>
      </c>
    </row>
    <row r="25" spans="1:5" s="86" customFormat="1">
      <c r="A25" s="117" t="s">
        <v>403</v>
      </c>
      <c r="B25" s="118">
        <v>4.5617867914287871E-3</v>
      </c>
      <c r="C25" s="118">
        <v>1.4358636135671937E-2</v>
      </c>
      <c r="D25" s="118">
        <v>0</v>
      </c>
      <c r="E25" s="121">
        <v>1.8920422927100722E-2</v>
      </c>
    </row>
    <row r="26" spans="1:5" s="86" customFormat="1">
      <c r="A26" s="117" t="s">
        <v>496</v>
      </c>
      <c r="B26" s="118">
        <v>3.9901902587189272E-2</v>
      </c>
      <c r="C26" s="118">
        <v>7.8703242327473777E-2</v>
      </c>
      <c r="D26" s="118">
        <v>0</v>
      </c>
      <c r="E26" s="121">
        <v>0.11860514491466305</v>
      </c>
    </row>
    <row r="27" spans="1:5" s="86" customFormat="1">
      <c r="A27" s="117" t="s">
        <v>497</v>
      </c>
      <c r="B27" s="118">
        <v>2.6967526195274309E-2</v>
      </c>
      <c r="C27" s="118">
        <v>8.360913757851228E-2</v>
      </c>
      <c r="D27" s="118">
        <v>0</v>
      </c>
      <c r="E27" s="121">
        <v>0.11057666377378658</v>
      </c>
    </row>
    <row r="28" spans="1:5" s="86" customFormat="1">
      <c r="A28" s="117" t="s">
        <v>498</v>
      </c>
      <c r="B28" s="118">
        <v>2.668876916701202E-2</v>
      </c>
      <c r="C28" s="118">
        <v>3.130957314546208E-2</v>
      </c>
      <c r="D28" s="118">
        <v>0</v>
      </c>
      <c r="E28" s="121">
        <v>5.7998342312474097E-2</v>
      </c>
    </row>
    <row r="29" spans="1:5" s="86" customFormat="1">
      <c r="A29" s="117" t="s">
        <v>404</v>
      </c>
      <c r="B29" s="118">
        <v>9.8691117799398053E-3</v>
      </c>
      <c r="C29" s="118">
        <v>2.9682928536431723E-2</v>
      </c>
      <c r="D29" s="118">
        <v>0</v>
      </c>
      <c r="E29" s="121">
        <v>3.955204031637153E-2</v>
      </c>
    </row>
    <row r="30" spans="1:5" s="86" customFormat="1">
      <c r="A30" s="117" t="s">
        <v>499</v>
      </c>
      <c r="B30" s="118">
        <v>1.2729819748077449E-2</v>
      </c>
      <c r="C30" s="118">
        <v>4.821637205949883E-2</v>
      </c>
      <c r="D30" s="118">
        <v>0</v>
      </c>
      <c r="E30" s="121">
        <v>6.094619180757628E-2</v>
      </c>
    </row>
    <row r="31" spans="1:5" s="86" customFormat="1">
      <c r="A31" s="117" t="s">
        <v>405</v>
      </c>
      <c r="B31" s="118">
        <v>2.7871187335332476E-2</v>
      </c>
      <c r="C31" s="118">
        <v>3.4109782900514647E-2</v>
      </c>
      <c r="D31" s="118">
        <v>0</v>
      </c>
      <c r="E31" s="121">
        <v>6.1980970235847123E-2</v>
      </c>
    </row>
    <row r="32" spans="1:5" s="86" customFormat="1">
      <c r="A32" s="117" t="s">
        <v>406</v>
      </c>
      <c r="B32" s="118">
        <v>3.8030791827313977E-3</v>
      </c>
      <c r="C32" s="118">
        <v>9.8355496105122352E-3</v>
      </c>
      <c r="D32" s="118">
        <v>0</v>
      </c>
      <c r="E32" s="121">
        <v>1.3638628793243634E-2</v>
      </c>
    </row>
    <row r="33" spans="1:5" s="86" customFormat="1">
      <c r="A33" s="117" t="s">
        <v>407</v>
      </c>
      <c r="B33" s="118">
        <v>1.055734558168232E-2</v>
      </c>
      <c r="C33" s="118">
        <v>2.0611960421379767E-2</v>
      </c>
      <c r="D33" s="118">
        <v>0</v>
      </c>
      <c r="E33" s="121">
        <v>3.1169306003062086E-2</v>
      </c>
    </row>
    <row r="34" spans="1:5" s="86" customFormat="1">
      <c r="A34" s="117" t="s">
        <v>408</v>
      </c>
      <c r="B34" s="118">
        <v>1.0386818355194512E-2</v>
      </c>
      <c r="C34" s="118">
        <v>5.9215897663832749E-2</v>
      </c>
      <c r="D34" s="118">
        <v>0</v>
      </c>
      <c r="E34" s="121">
        <v>6.9602716019027261E-2</v>
      </c>
    </row>
    <row r="35" spans="1:5" s="86" customFormat="1">
      <c r="A35" s="117" t="s">
        <v>409</v>
      </c>
      <c r="B35" s="118">
        <v>5.7684239966438264E-3</v>
      </c>
      <c r="C35" s="118">
        <v>7.411550832051461E-3</v>
      </c>
      <c r="D35" s="118">
        <v>0</v>
      </c>
      <c r="E35" s="121">
        <v>1.3179974828695287E-2</v>
      </c>
    </row>
    <row r="36" spans="1:5" s="86" customFormat="1">
      <c r="A36" s="117" t="s">
        <v>410</v>
      </c>
      <c r="B36" s="118">
        <v>1.0687823749262344E-2</v>
      </c>
      <c r="C36" s="118">
        <v>2.4457412628680085E-2</v>
      </c>
      <c r="D36" s="118">
        <v>0</v>
      </c>
      <c r="E36" s="121">
        <v>3.5145236377942431E-2</v>
      </c>
    </row>
    <row r="37" spans="1:5" s="86" customFormat="1">
      <c r="A37" s="117" t="s">
        <v>411</v>
      </c>
      <c r="B37" s="118">
        <v>1.62521325312023E-2</v>
      </c>
      <c r="C37" s="118">
        <v>3.0828170363054085E-2</v>
      </c>
      <c r="D37" s="118">
        <v>0</v>
      </c>
      <c r="E37" s="121">
        <v>4.7080302894256382E-2</v>
      </c>
    </row>
    <row r="38" spans="1:5" s="86" customFormat="1">
      <c r="A38" s="117" t="s">
        <v>500</v>
      </c>
      <c r="B38" s="118">
        <v>2.6853375025491129E-2</v>
      </c>
      <c r="C38" s="118">
        <v>0.1055835769152335</v>
      </c>
      <c r="D38" s="118">
        <v>0</v>
      </c>
      <c r="E38" s="121">
        <v>0.13243695194072463</v>
      </c>
    </row>
    <row r="39" spans="1:5" s="86" customFormat="1">
      <c r="A39" s="117" t="s">
        <v>412</v>
      </c>
      <c r="B39" s="118">
        <v>1.1899805717457674E-2</v>
      </c>
      <c r="C39" s="118">
        <v>3.6306550097141274E-2</v>
      </c>
      <c r="D39" s="118">
        <v>0</v>
      </c>
      <c r="E39" s="121">
        <v>4.820635581459895E-2</v>
      </c>
    </row>
    <row r="40" spans="1:5" s="86" customFormat="1">
      <c r="A40" s="117" t="s">
        <v>501</v>
      </c>
      <c r="B40" s="118">
        <v>1.6430948419301164E-2</v>
      </c>
      <c r="C40" s="118">
        <v>0.11539299580064971</v>
      </c>
      <c r="D40" s="118">
        <v>0</v>
      </c>
      <c r="E40" s="121">
        <v>0.13182394421995086</v>
      </c>
    </row>
    <row r="41" spans="1:5" s="86" customFormat="1">
      <c r="A41" s="117" t="s">
        <v>502</v>
      </c>
      <c r="B41" s="118">
        <v>3.4274052329616729E-2</v>
      </c>
      <c r="C41" s="118">
        <v>4.6985538992505238E-2</v>
      </c>
      <c r="D41" s="118">
        <v>0</v>
      </c>
      <c r="E41" s="121">
        <v>8.125959132212196E-2</v>
      </c>
    </row>
    <row r="42" spans="1:5" s="86" customFormat="1">
      <c r="A42" s="117" t="s">
        <v>413</v>
      </c>
      <c r="B42" s="118">
        <v>9.17564359104623E-3</v>
      </c>
      <c r="C42" s="118">
        <v>3.0362567521332075E-2</v>
      </c>
      <c r="D42" s="118">
        <v>1.0367958859939244E-5</v>
      </c>
      <c r="E42" s="121">
        <v>3.9548579071238245E-2</v>
      </c>
    </row>
    <row r="43" spans="1:5" s="86" customFormat="1">
      <c r="A43" s="117" t="s">
        <v>414</v>
      </c>
      <c r="B43" s="118">
        <v>1.4705063530774285E-2</v>
      </c>
      <c r="C43" s="118">
        <v>1.3711177184601166E-2</v>
      </c>
      <c r="D43" s="118">
        <v>0</v>
      </c>
      <c r="E43" s="121">
        <v>2.8416240715375449E-2</v>
      </c>
    </row>
    <row r="44" spans="1:5" s="86" customFormat="1">
      <c r="A44" s="117" t="s">
        <v>503</v>
      </c>
      <c r="B44" s="118">
        <v>3.5488365250651181E-2</v>
      </c>
      <c r="C44" s="118">
        <v>0.11603596431260223</v>
      </c>
      <c r="D44" s="118">
        <v>0</v>
      </c>
      <c r="E44" s="121">
        <v>0.1515243295632534</v>
      </c>
    </row>
    <row r="45" spans="1:5" s="86" customFormat="1">
      <c r="A45" s="117" t="s">
        <v>415</v>
      </c>
      <c r="B45" s="118">
        <v>2.0851202775936682E-2</v>
      </c>
      <c r="C45" s="118">
        <v>4.1456294592381766E-2</v>
      </c>
      <c r="D45" s="118">
        <v>0</v>
      </c>
      <c r="E45" s="121">
        <v>6.2307497368318449E-2</v>
      </c>
    </row>
    <row r="46" spans="1:5" s="86" customFormat="1">
      <c r="A46" s="117" t="s">
        <v>504</v>
      </c>
      <c r="B46" s="118">
        <v>3.2203530748551951E-2</v>
      </c>
      <c r="C46" s="118">
        <v>4.1986531053404649E-2</v>
      </c>
      <c r="D46" s="118">
        <v>0</v>
      </c>
      <c r="E46" s="121">
        <v>7.41900618019566E-2</v>
      </c>
    </row>
    <row r="47" spans="1:5" s="86" customFormat="1">
      <c r="A47" s="117" t="s">
        <v>416</v>
      </c>
      <c r="B47" s="118">
        <v>7.6524730325105471E-3</v>
      </c>
      <c r="C47" s="118">
        <v>3.061612378560612E-2</v>
      </c>
      <c r="D47" s="118">
        <v>0</v>
      </c>
      <c r="E47" s="121">
        <v>3.8268596818116667E-2</v>
      </c>
    </row>
    <row r="48" spans="1:5" s="86" customFormat="1">
      <c r="A48" s="117" t="s">
        <v>417</v>
      </c>
      <c r="B48" s="118">
        <v>8.3058857224688528E-3</v>
      </c>
      <c r="C48" s="118">
        <v>1.1886008878705428E-2</v>
      </c>
      <c r="D48" s="118">
        <v>0</v>
      </c>
      <c r="E48" s="121">
        <v>2.0191894601174279E-2</v>
      </c>
    </row>
    <row r="49" spans="1:5" s="86" customFormat="1">
      <c r="A49" s="117" t="s">
        <v>418</v>
      </c>
      <c r="B49" s="118">
        <v>6.4106357378148609E-3</v>
      </c>
      <c r="C49" s="118">
        <v>4.1471881965402295E-2</v>
      </c>
      <c r="D49" s="118">
        <v>0</v>
      </c>
      <c r="E49" s="121">
        <v>4.7882517703217158E-2</v>
      </c>
    </row>
    <row r="50" spans="1:5" s="86" customFormat="1">
      <c r="A50" s="117" t="s">
        <v>419</v>
      </c>
      <c r="B50" s="118">
        <v>6.5251358054009122E-3</v>
      </c>
      <c r="C50" s="118">
        <v>5.4867270965844234E-2</v>
      </c>
      <c r="D50" s="118">
        <v>0</v>
      </c>
      <c r="E50" s="121">
        <v>6.1392406771245148E-2</v>
      </c>
    </row>
    <row r="51" spans="1:5" s="86" customFormat="1">
      <c r="A51" s="117" t="s">
        <v>420</v>
      </c>
      <c r="B51" s="118">
        <v>1.5150425937241653E-2</v>
      </c>
      <c r="C51" s="118">
        <v>6.8194888753100175E-2</v>
      </c>
      <c r="D51" s="118">
        <v>0</v>
      </c>
      <c r="E51" s="121">
        <v>8.3345314690341829E-2</v>
      </c>
    </row>
    <row r="52" spans="1:5" s="86" customFormat="1">
      <c r="A52" s="117" t="s">
        <v>505</v>
      </c>
      <c r="B52" s="118">
        <v>1.3234097078606174E-2</v>
      </c>
      <c r="C52" s="118">
        <v>8.3525145952851099E-2</v>
      </c>
      <c r="D52" s="118">
        <v>0</v>
      </c>
      <c r="E52" s="121">
        <v>9.6759243031457276E-2</v>
      </c>
    </row>
    <row r="53" spans="1:5" s="86" customFormat="1">
      <c r="A53" s="117" t="s">
        <v>506</v>
      </c>
      <c r="B53" s="118">
        <v>3.3757485029940117E-2</v>
      </c>
      <c r="C53" s="118">
        <v>5.9955089820359284E-2</v>
      </c>
      <c r="D53" s="118">
        <v>0</v>
      </c>
      <c r="E53" s="121">
        <v>9.3712574850299407E-2</v>
      </c>
    </row>
    <row r="54" spans="1:5" s="86" customFormat="1">
      <c r="A54" s="117" t="s">
        <v>507</v>
      </c>
      <c r="B54" s="118">
        <v>2.9699860067966988E-2</v>
      </c>
      <c r="C54" s="118">
        <v>0.1562574368639994</v>
      </c>
      <c r="D54" s="118">
        <v>0</v>
      </c>
      <c r="E54" s="121">
        <v>0.18595729693196639</v>
      </c>
    </row>
    <row r="55" spans="1:5" s="86" customFormat="1">
      <c r="A55" s="117" t="s">
        <v>421</v>
      </c>
      <c r="B55" s="118">
        <v>9.1654783234000024E-3</v>
      </c>
      <c r="C55" s="118">
        <v>3.1670871573610246E-2</v>
      </c>
      <c r="D55" s="118">
        <v>0</v>
      </c>
      <c r="E55" s="121">
        <v>4.0836349897010252E-2</v>
      </c>
    </row>
    <row r="56" spans="1:5" s="86" customFormat="1">
      <c r="A56" s="117" t="s">
        <v>422</v>
      </c>
      <c r="B56" s="118">
        <v>6.2556994346160862E-3</v>
      </c>
      <c r="C56" s="118">
        <v>1.1088819989057086E-2</v>
      </c>
      <c r="D56" s="118">
        <v>0</v>
      </c>
      <c r="E56" s="121">
        <v>1.7344519423673172E-2</v>
      </c>
    </row>
    <row r="57" spans="1:5" s="86" customFormat="1">
      <c r="A57" s="117" t="s">
        <v>423</v>
      </c>
      <c r="B57" s="118">
        <v>8.1042141913795166E-3</v>
      </c>
      <c r="C57" s="118">
        <v>1.170608716532597E-2</v>
      </c>
      <c r="D57" s="118">
        <v>0</v>
      </c>
      <c r="E57" s="121">
        <v>1.9810301356705487E-2</v>
      </c>
    </row>
    <row r="58" spans="1:5" s="86" customFormat="1">
      <c r="A58" s="119" t="s">
        <v>424</v>
      </c>
      <c r="B58" s="120">
        <v>1.7679861271477932E-2</v>
      </c>
      <c r="C58" s="120">
        <v>7.4862390371651447E-2</v>
      </c>
      <c r="D58" s="120">
        <v>2.4397602636156497E-4</v>
      </c>
      <c r="E58" s="121">
        <v>9.2786227669490934E-2</v>
      </c>
    </row>
    <row r="59" spans="1:5" s="86" customFormat="1"/>
  </sheetData>
  <mergeCells count="1">
    <mergeCell ref="B5:E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7"/>
  <sheetViews>
    <sheetView workbookViewId="0">
      <selection activeCell="B1" sqref="B1:B3"/>
    </sheetView>
  </sheetViews>
  <sheetFormatPr defaultRowHeight="15"/>
  <cols>
    <col min="1" max="1" width="9.140625" style="1"/>
    <col min="2" max="2" width="22" style="1" customWidth="1"/>
    <col min="3" max="4" width="13.42578125" style="1" customWidth="1"/>
    <col min="5" max="16384" width="9.140625" style="1"/>
  </cols>
  <sheetData>
    <row r="1" spans="1:4">
      <c r="A1" s="1" t="s">
        <v>432</v>
      </c>
      <c r="B1" s="1" t="s">
        <v>508</v>
      </c>
    </row>
    <row r="2" spans="1:4">
      <c r="A2" s="1" t="s">
        <v>443</v>
      </c>
      <c r="B2" s="1" t="s">
        <v>509</v>
      </c>
    </row>
    <row r="3" spans="1:4">
      <c r="A3" s="1" t="s">
        <v>434</v>
      </c>
      <c r="B3" s="1" t="s">
        <v>492</v>
      </c>
    </row>
    <row r="5" spans="1:4" ht="30">
      <c r="A5" s="122" t="s">
        <v>0</v>
      </c>
      <c r="B5" s="124" t="s">
        <v>510</v>
      </c>
      <c r="C5" s="124" t="s">
        <v>425</v>
      </c>
      <c r="D5" s="124" t="s">
        <v>426</v>
      </c>
    </row>
    <row r="6" spans="1:4">
      <c r="A6" s="117" t="s">
        <v>389</v>
      </c>
      <c r="B6" s="125">
        <v>7.591659110789792E-4</v>
      </c>
      <c r="C6" s="126">
        <v>29.524271844660195</v>
      </c>
      <c r="D6" s="126">
        <v>41.237365039501626</v>
      </c>
    </row>
    <row r="7" spans="1:4">
      <c r="A7" s="117" t="s">
        <v>390</v>
      </c>
      <c r="B7" s="125">
        <v>3.7154443454746624E-3</v>
      </c>
      <c r="C7" s="126">
        <v>18.105839416058394</v>
      </c>
      <c r="D7" s="126">
        <v>30.448839586805789</v>
      </c>
    </row>
    <row r="8" spans="1:4">
      <c r="A8" s="117" t="s">
        <v>391</v>
      </c>
      <c r="B8" s="125">
        <v>1.9162635756140231E-3</v>
      </c>
      <c r="C8" s="126">
        <v>9.9301423027166891</v>
      </c>
      <c r="D8" s="126">
        <v>25.469295662488697</v>
      </c>
    </row>
    <row r="9" spans="1:4">
      <c r="A9" s="117" t="s">
        <v>392</v>
      </c>
      <c r="B9" s="125">
        <v>2.5223730512827683E-2</v>
      </c>
      <c r="C9" s="126">
        <v>31.964251819044605</v>
      </c>
      <c r="D9" s="126">
        <v>140.88676434949522</v>
      </c>
    </row>
    <row r="10" spans="1:4">
      <c r="A10" s="117" t="s">
        <v>493</v>
      </c>
      <c r="B10" s="125">
        <v>0.35519078755537092</v>
      </c>
      <c r="C10" s="126">
        <v>34.42016644087478</v>
      </c>
      <c r="D10" s="126">
        <v>359.681063133002</v>
      </c>
    </row>
    <row r="11" spans="1:4">
      <c r="A11" s="117" t="s">
        <v>494</v>
      </c>
      <c r="B11" s="125">
        <v>2.4823052680771857E-2</v>
      </c>
      <c r="C11" s="126">
        <v>20.867576075550893</v>
      </c>
      <c r="D11" s="126">
        <v>174.58148130720681</v>
      </c>
    </row>
    <row r="12" spans="1:4">
      <c r="A12" s="117" t="s">
        <v>495</v>
      </c>
      <c r="B12" s="125">
        <v>1.0183208378435595E-2</v>
      </c>
      <c r="C12" s="126">
        <v>21.390141583639224</v>
      </c>
      <c r="D12" s="126">
        <v>114.17527252065334</v>
      </c>
    </row>
    <row r="13" spans="1:4">
      <c r="A13" s="117" t="s">
        <v>302</v>
      </c>
      <c r="B13" s="125">
        <v>2.5381255567050254E-3</v>
      </c>
      <c r="C13" s="126">
        <v>10.64607329842932</v>
      </c>
      <c r="D13" s="126">
        <v>144.73524994483631</v>
      </c>
    </row>
    <row r="14" spans="1:4">
      <c r="A14" s="117" t="s">
        <v>393</v>
      </c>
      <c r="B14" s="125">
        <v>2.506171187544187E-3</v>
      </c>
      <c r="C14" s="126">
        <v>22.972540045766589</v>
      </c>
      <c r="D14" s="126">
        <v>103.79757043997391</v>
      </c>
    </row>
    <row r="15" spans="1:4">
      <c r="A15" s="117" t="s">
        <v>394</v>
      </c>
      <c r="B15" s="125">
        <v>6.2281062642546445E-2</v>
      </c>
      <c r="C15" s="126">
        <v>29.924433249370278</v>
      </c>
      <c r="D15" s="126">
        <v>117.1304724445493</v>
      </c>
    </row>
    <row r="16" spans="1:4">
      <c r="A16" s="117" t="s">
        <v>395</v>
      </c>
      <c r="B16" s="125">
        <v>2.2661389535742957E-2</v>
      </c>
      <c r="C16" s="126">
        <v>21.066372708284984</v>
      </c>
      <c r="D16" s="126">
        <v>86.29232922745669</v>
      </c>
    </row>
    <row r="17" spans="1:4">
      <c r="A17" s="117" t="s">
        <v>396</v>
      </c>
      <c r="B17" s="125">
        <v>7.0711523943808238E-3</v>
      </c>
      <c r="C17" s="126">
        <v>37.71637816245007</v>
      </c>
      <c r="D17" s="126">
        <v>199.40288252442289</v>
      </c>
    </row>
    <row r="18" spans="1:4">
      <c r="A18" s="117" t="s">
        <v>397</v>
      </c>
      <c r="B18" s="125">
        <v>3.1789604444852752E-3</v>
      </c>
      <c r="C18" s="126">
        <v>16.624020887728459</v>
      </c>
      <c r="D18" s="126">
        <v>40.346688761131063</v>
      </c>
    </row>
    <row r="19" spans="1:4">
      <c r="A19" s="117" t="s">
        <v>398</v>
      </c>
      <c r="B19" s="125">
        <v>2.8242170180981557E-3</v>
      </c>
      <c r="C19" s="126">
        <v>30.909836065573771</v>
      </c>
      <c r="D19" s="126">
        <v>64.490641930717459</v>
      </c>
    </row>
    <row r="20" spans="1:4">
      <c r="A20" s="117" t="s">
        <v>399</v>
      </c>
      <c r="B20" s="125">
        <v>2.7430079845979942E-2</v>
      </c>
      <c r="C20" s="126">
        <v>34.650583412172814</v>
      </c>
      <c r="D20" s="126">
        <v>86.238372257296874</v>
      </c>
    </row>
    <row r="21" spans="1:4">
      <c r="A21" s="117" t="s">
        <v>400</v>
      </c>
      <c r="B21" s="125">
        <v>7.9354182227778739E-3</v>
      </c>
      <c r="C21" s="126">
        <v>24.154255319148938</v>
      </c>
      <c r="D21" s="126">
        <v>47.500865975141799</v>
      </c>
    </row>
    <row r="22" spans="1:4">
      <c r="A22" s="117" t="s">
        <v>401</v>
      </c>
      <c r="B22" s="125">
        <v>3.5112359550561797E-3</v>
      </c>
      <c r="C22" s="126">
        <v>13.306527909176916</v>
      </c>
      <c r="D22" s="126">
        <v>48.308349118411272</v>
      </c>
    </row>
    <row r="23" spans="1:4">
      <c r="A23" s="117" t="s">
        <v>402</v>
      </c>
      <c r="B23" s="125">
        <v>3.4246096574092198E-3</v>
      </c>
      <c r="C23" s="126">
        <v>19.026352288488212</v>
      </c>
      <c r="D23" s="126">
        <v>30.700013114307978</v>
      </c>
    </row>
    <row r="24" spans="1:4">
      <c r="A24" s="117" t="s">
        <v>403</v>
      </c>
      <c r="B24" s="125">
        <v>2.5461141489952349E-3</v>
      </c>
      <c r="C24" s="126">
        <v>16.423510466988727</v>
      </c>
      <c r="D24" s="126">
        <v>21.886369420628164</v>
      </c>
    </row>
    <row r="25" spans="1:4">
      <c r="A25" s="117" t="s">
        <v>496</v>
      </c>
      <c r="B25" s="125">
        <v>2.4072374649001225E-2</v>
      </c>
      <c r="C25" s="126">
        <v>15.572835917312661</v>
      </c>
      <c r="D25" s="126">
        <v>139.70576410332492</v>
      </c>
    </row>
    <row r="26" spans="1:4">
      <c r="A26" s="117" t="s">
        <v>497</v>
      </c>
      <c r="B26" s="125">
        <v>2.0749869186801249E-2</v>
      </c>
      <c r="C26" s="126">
        <v>19.103194667892438</v>
      </c>
      <c r="D26" s="126">
        <v>137.55068497321901</v>
      </c>
    </row>
    <row r="27" spans="1:4">
      <c r="A27" s="117" t="s">
        <v>498</v>
      </c>
      <c r="B27" s="125">
        <v>3.1657293385046153E-3</v>
      </c>
      <c r="C27" s="126">
        <v>12.874111675126903</v>
      </c>
      <c r="D27" s="126">
        <v>94.74717648781683</v>
      </c>
    </row>
    <row r="28" spans="1:4">
      <c r="A28" s="117" t="s">
        <v>404</v>
      </c>
      <c r="B28" s="125">
        <v>1.4992340937141762E-2</v>
      </c>
      <c r="C28" s="126">
        <v>20.859673497742271</v>
      </c>
      <c r="D28" s="126">
        <v>60.079542493108427</v>
      </c>
    </row>
    <row r="29" spans="1:4">
      <c r="A29" s="117" t="s">
        <v>499</v>
      </c>
      <c r="B29" s="125">
        <v>1.0707709390989667E-2</v>
      </c>
      <c r="C29" s="126">
        <v>23.776053215077606</v>
      </c>
      <c r="D29" s="126">
        <v>76.440263267309774</v>
      </c>
    </row>
    <row r="30" spans="1:4">
      <c r="A30" s="117" t="s">
        <v>405</v>
      </c>
      <c r="B30" s="125">
        <v>8.0567449681854305E-3</v>
      </c>
      <c r="C30" s="126">
        <v>13.119105691056911</v>
      </c>
      <c r="D30" s="126">
        <v>52.678124304246573</v>
      </c>
    </row>
    <row r="31" spans="1:4">
      <c r="A31" s="117" t="s">
        <v>406</v>
      </c>
      <c r="B31" s="125">
        <v>1.1461133501360057E-3</v>
      </c>
      <c r="C31" s="126">
        <v>11.681933842239186</v>
      </c>
      <c r="D31" s="126">
        <v>15.372355208218233</v>
      </c>
    </row>
    <row r="32" spans="1:4">
      <c r="A32" s="117" t="s">
        <v>407</v>
      </c>
      <c r="B32" s="125">
        <v>1.4469337785642104E-3</v>
      </c>
      <c r="C32" s="126">
        <v>18.056074766355142</v>
      </c>
      <c r="D32" s="126">
        <v>54.560601710431555</v>
      </c>
    </row>
    <row r="33" spans="1:4">
      <c r="A33" s="117" t="s">
        <v>408</v>
      </c>
      <c r="B33" s="125">
        <v>1.9947015661635186E-2</v>
      </c>
      <c r="C33" s="126">
        <v>23.766210588935159</v>
      </c>
      <c r="D33" s="126">
        <v>76.950042470737571</v>
      </c>
    </row>
    <row r="34" spans="1:4">
      <c r="A34" s="117" t="s">
        <v>409</v>
      </c>
      <c r="B34" s="125">
        <v>3.4450804251528815E-4</v>
      </c>
      <c r="C34" s="126">
        <v>7.0050761421319798</v>
      </c>
      <c r="D34" s="126">
        <v>18.156055241771558</v>
      </c>
    </row>
    <row r="35" spans="1:4">
      <c r="A35" s="117" t="s">
        <v>410</v>
      </c>
      <c r="B35" s="125">
        <v>2.1893735745355633E-3</v>
      </c>
      <c r="C35" s="126">
        <v>16.865384615384617</v>
      </c>
      <c r="D35" s="126">
        <v>45.457655442375035</v>
      </c>
    </row>
    <row r="36" spans="1:4">
      <c r="A36" s="117" t="s">
        <v>411</v>
      </c>
      <c r="B36" s="125">
        <v>3.3522130397791953E-3</v>
      </c>
      <c r="C36" s="126">
        <v>27.292682926829269</v>
      </c>
      <c r="D36" s="126">
        <v>98.993112945627502</v>
      </c>
    </row>
    <row r="37" spans="1:4">
      <c r="A37" s="117" t="s">
        <v>500</v>
      </c>
      <c r="B37" s="125">
        <v>3.4748129670830054E-2</v>
      </c>
      <c r="C37" s="126">
        <v>43.415782907049284</v>
      </c>
      <c r="D37" s="126">
        <v>156.24480834077937</v>
      </c>
    </row>
    <row r="38" spans="1:4">
      <c r="A38" s="117" t="s">
        <v>412</v>
      </c>
      <c r="B38" s="125">
        <v>3.1807079490487585E-3</v>
      </c>
      <c r="C38" s="126">
        <v>20.717073170731709</v>
      </c>
      <c r="D38" s="126">
        <v>60.803807145843237</v>
      </c>
    </row>
    <row r="39" spans="1:4">
      <c r="A39" s="117" t="s">
        <v>501</v>
      </c>
      <c r="B39" s="125">
        <v>1.2607496495005133E-2</v>
      </c>
      <c r="C39" s="126">
        <v>28.907842014882657</v>
      </c>
      <c r="D39" s="126">
        <v>166.43202328506007</v>
      </c>
    </row>
    <row r="40" spans="1:4">
      <c r="A40" s="117" t="s">
        <v>502</v>
      </c>
      <c r="B40" s="125">
        <v>4.2915966000551212E-2</v>
      </c>
      <c r="C40" s="126">
        <v>17.324297087574323</v>
      </c>
      <c r="D40" s="126">
        <v>87.96804905729951</v>
      </c>
    </row>
    <row r="41" spans="1:4">
      <c r="A41" s="117" t="s">
        <v>413</v>
      </c>
      <c r="B41" s="125">
        <v>1.5263453787990749E-2</v>
      </c>
      <c r="C41" s="126">
        <v>18.987888198757766</v>
      </c>
      <c r="D41" s="126">
        <v>52.304464148074814</v>
      </c>
    </row>
    <row r="42" spans="1:4">
      <c r="A42" s="117" t="s">
        <v>414</v>
      </c>
      <c r="B42" s="125">
        <v>9.2158397807930274E-3</v>
      </c>
      <c r="C42" s="126">
        <v>30.610281923714759</v>
      </c>
      <c r="D42" s="126">
        <v>93.622268283237545</v>
      </c>
    </row>
    <row r="43" spans="1:4">
      <c r="A43" s="117" t="s">
        <v>503</v>
      </c>
      <c r="B43" s="125">
        <v>1.9823691768155075E-2</v>
      </c>
      <c r="C43" s="126">
        <v>29.280235988200591</v>
      </c>
      <c r="D43" s="126">
        <v>189.48565554357936</v>
      </c>
    </row>
    <row r="44" spans="1:4">
      <c r="A44" s="117" t="s">
        <v>415</v>
      </c>
      <c r="B44" s="125">
        <v>2.2514599152410358E-2</v>
      </c>
      <c r="C44" s="126">
        <v>23.340320910973084</v>
      </c>
      <c r="D44" s="126">
        <v>70.41975285506588</v>
      </c>
    </row>
    <row r="45" spans="1:4">
      <c r="A45" s="117" t="s">
        <v>504</v>
      </c>
      <c r="B45" s="125">
        <v>2.2782466637641446E-3</v>
      </c>
      <c r="C45" s="126">
        <v>13.661676646706587</v>
      </c>
      <c r="D45" s="126">
        <v>86.312972009287677</v>
      </c>
    </row>
    <row r="46" spans="1:4">
      <c r="A46" s="117" t="s">
        <v>416</v>
      </c>
      <c r="B46" s="125">
        <v>5.9934413657297377E-3</v>
      </c>
      <c r="C46" s="126">
        <v>20.502134927412467</v>
      </c>
      <c r="D46" s="126">
        <v>47.22147971519987</v>
      </c>
    </row>
    <row r="47" spans="1:4">
      <c r="A47" s="117" t="s">
        <v>417</v>
      </c>
      <c r="B47" s="125">
        <v>6.0987909265568772E-4</v>
      </c>
      <c r="C47" s="126">
        <v>11.104545454545455</v>
      </c>
      <c r="D47" s="126">
        <v>27.691034701638451</v>
      </c>
    </row>
    <row r="48" spans="1:4">
      <c r="A48" s="117" t="s">
        <v>418</v>
      </c>
      <c r="B48" s="125">
        <v>9.4495061052816583E-3</v>
      </c>
      <c r="C48" s="126">
        <v>20.774972557628978</v>
      </c>
      <c r="D48" s="126">
        <v>55.911291120692589</v>
      </c>
    </row>
    <row r="49" spans="1:4">
      <c r="A49" s="117" t="s">
        <v>419</v>
      </c>
      <c r="B49" s="125">
        <v>5.6746466046485616E-2</v>
      </c>
      <c r="C49" s="126">
        <v>28.442192192192191</v>
      </c>
      <c r="D49" s="126">
        <v>79.196999356661564</v>
      </c>
    </row>
    <row r="50" spans="1:4">
      <c r="A50" s="117" t="s">
        <v>420</v>
      </c>
      <c r="B50" s="125">
        <v>1.0800576776363353E-2</v>
      </c>
      <c r="C50" s="126">
        <v>20.710387745332696</v>
      </c>
      <c r="D50" s="126">
        <v>136.86353347959022</v>
      </c>
    </row>
    <row r="51" spans="1:4">
      <c r="A51" s="117" t="s">
        <v>505</v>
      </c>
      <c r="B51" s="125">
        <v>2.2732537935827638E-2</v>
      </c>
      <c r="C51" s="126">
        <v>24.818751703461434</v>
      </c>
      <c r="D51" s="126">
        <v>106.90698235494739</v>
      </c>
    </row>
    <row r="52" spans="1:4">
      <c r="A52" s="117" t="s">
        <v>506</v>
      </c>
      <c r="B52" s="125">
        <v>2.6002867904632186E-3</v>
      </c>
      <c r="C52" s="126">
        <v>12</v>
      </c>
      <c r="D52" s="126">
        <v>166.31034058812168</v>
      </c>
    </row>
    <row r="53" spans="1:4">
      <c r="A53" s="117" t="s">
        <v>507</v>
      </c>
      <c r="B53" s="125">
        <v>3.980440930351458E-2</v>
      </c>
      <c r="C53" s="126">
        <v>32.414108558650135</v>
      </c>
      <c r="D53" s="126">
        <v>211.58924363065881</v>
      </c>
    </row>
    <row r="54" spans="1:4">
      <c r="A54" s="117" t="s">
        <v>421</v>
      </c>
      <c r="B54" s="125">
        <v>7.4730784439819937E-3</v>
      </c>
      <c r="C54" s="126">
        <v>24.4766966475879</v>
      </c>
      <c r="D54" s="126">
        <v>51.491614099981284</v>
      </c>
    </row>
    <row r="55" spans="1:4">
      <c r="A55" s="117" t="s">
        <v>422</v>
      </c>
      <c r="B55" s="125">
        <v>9.4589925586262811E-4</v>
      </c>
      <c r="C55" s="126">
        <v>10.185483870967742</v>
      </c>
      <c r="D55" s="126">
        <v>20.982018260834895</v>
      </c>
    </row>
    <row r="56" spans="1:4">
      <c r="A56" s="117" t="s">
        <v>423</v>
      </c>
      <c r="B56" s="125">
        <v>4.0467212820092906E-4</v>
      </c>
      <c r="C56" s="126">
        <v>7.1725663716814161</v>
      </c>
      <c r="D56" s="126">
        <v>28.057749460394607</v>
      </c>
    </row>
    <row r="57" spans="1:4">
      <c r="A57" s="123" t="s">
        <v>424</v>
      </c>
      <c r="B57" s="127">
        <v>1</v>
      </c>
      <c r="C57" s="128">
        <v>26.464449465519749</v>
      </c>
      <c r="D57" s="128">
        <v>122.43614686906766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0"/>
  <sheetViews>
    <sheetView workbookViewId="0">
      <selection activeCell="K11" sqref="K11"/>
    </sheetView>
  </sheetViews>
  <sheetFormatPr defaultRowHeight="15"/>
  <cols>
    <col min="1" max="1" width="18" style="1" customWidth="1"/>
    <col min="2" max="2" width="10" style="1" bestFit="1" customWidth="1"/>
    <col min="3" max="3" width="9.140625" style="1"/>
  </cols>
  <sheetData>
    <row r="1" spans="1:2">
      <c r="A1" s="1" t="s">
        <v>432</v>
      </c>
      <c r="B1" s="1" t="s">
        <v>511</v>
      </c>
    </row>
    <row r="2" spans="1:2">
      <c r="A2" s="1" t="s">
        <v>443</v>
      </c>
      <c r="B2" s="1" t="s">
        <v>512</v>
      </c>
    </row>
    <row r="3" spans="1:2">
      <c r="A3" s="1" t="s">
        <v>434</v>
      </c>
      <c r="B3" s="1" t="s">
        <v>513</v>
      </c>
    </row>
    <row r="5" spans="1:2">
      <c r="A5" s="1" t="s">
        <v>76</v>
      </c>
      <c r="B5" s="1" t="s">
        <v>77</v>
      </c>
    </row>
    <row r="6" spans="1:2">
      <c r="A6" s="185">
        <v>11861</v>
      </c>
      <c r="B6" s="3">
        <v>0.01</v>
      </c>
    </row>
    <row r="7" spans="1:2">
      <c r="A7" s="185">
        <v>12222</v>
      </c>
      <c r="B7" s="3">
        <v>1.4999999999999999E-2</v>
      </c>
    </row>
    <row r="8" spans="1:2">
      <c r="A8" s="185">
        <v>12420</v>
      </c>
      <c r="B8" s="3">
        <v>0.01</v>
      </c>
    </row>
    <row r="9" spans="1:2">
      <c r="A9" s="185">
        <v>14793</v>
      </c>
      <c r="B9" s="3">
        <v>1.4999999999999999E-2</v>
      </c>
    </row>
    <row r="10" spans="1:2">
      <c r="A10" s="185">
        <v>18933</v>
      </c>
      <c r="B10" s="3">
        <v>0.02</v>
      </c>
    </row>
    <row r="11" spans="1:2">
      <c r="A11" s="185">
        <v>20637</v>
      </c>
      <c r="B11" s="3">
        <v>0.03</v>
      </c>
    </row>
    <row r="12" spans="1:2">
      <c r="A12" s="185">
        <v>21824</v>
      </c>
      <c r="B12" s="3">
        <v>0.04</v>
      </c>
    </row>
    <row r="13" spans="1:2">
      <c r="A13" s="185">
        <v>30407</v>
      </c>
      <c r="B13" s="3">
        <v>0.09</v>
      </c>
    </row>
    <row r="14" spans="1:2">
      <c r="A14" s="185">
        <v>31778</v>
      </c>
      <c r="B14" s="3">
        <v>9.0999999999999998E-2</v>
      </c>
    </row>
    <row r="15" spans="1:2">
      <c r="A15" s="185">
        <v>33117</v>
      </c>
      <c r="B15" s="3">
        <v>0.09</v>
      </c>
    </row>
    <row r="16" spans="1:2">
      <c r="A16" s="185">
        <v>33208</v>
      </c>
      <c r="B16" s="3">
        <v>0.14099999999999999</v>
      </c>
    </row>
    <row r="17" spans="1:2">
      <c r="A17" s="185">
        <v>34243</v>
      </c>
      <c r="B17" s="3">
        <v>0.184</v>
      </c>
    </row>
    <row r="18" spans="1:2">
      <c r="A18" s="185">
        <v>35065</v>
      </c>
      <c r="B18" s="3">
        <v>0.183</v>
      </c>
    </row>
    <row r="19" spans="1:2">
      <c r="A19" s="185">
        <v>35704</v>
      </c>
      <c r="B19" s="3">
        <v>0.184</v>
      </c>
    </row>
    <row r="20" spans="1:2">
      <c r="A20" s="185">
        <v>44348</v>
      </c>
      <c r="B20" s="3">
        <v>0.184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70"/>
  <sheetViews>
    <sheetView workbookViewId="0">
      <selection activeCell="F68" sqref="F68"/>
    </sheetView>
  </sheetViews>
  <sheetFormatPr defaultRowHeight="15"/>
  <cols>
    <col min="1" max="1" width="9.140625" style="1"/>
    <col min="2" max="2" width="13.28515625" style="1" bestFit="1" customWidth="1"/>
    <col min="3" max="3" width="23.7109375" style="1" bestFit="1" customWidth="1"/>
    <col min="4" max="4" width="15.7109375" style="1" bestFit="1" customWidth="1"/>
    <col min="5" max="5" width="20.42578125" style="1" bestFit="1" customWidth="1"/>
    <col min="6" max="6" width="18.7109375" style="1" bestFit="1" customWidth="1"/>
    <col min="7" max="7" width="21.140625" style="1" customWidth="1"/>
    <col min="8" max="11" width="24" style="1" customWidth="1"/>
    <col min="12" max="16384" width="9.140625" style="1"/>
  </cols>
  <sheetData>
    <row r="1" spans="1:12">
      <c r="A1" s="1" t="s">
        <v>432</v>
      </c>
      <c r="B1" s="1" t="s">
        <v>514</v>
      </c>
    </row>
    <row r="2" spans="1:12">
      <c r="A2" s="1" t="s">
        <v>443</v>
      </c>
      <c r="B2" s="1" t="s">
        <v>515</v>
      </c>
    </row>
    <row r="3" spans="1:12">
      <c r="A3" s="1" t="s">
        <v>434</v>
      </c>
      <c r="B3" s="1" t="s">
        <v>436</v>
      </c>
    </row>
    <row r="4" spans="1:12">
      <c r="G4" s="188" t="s">
        <v>581</v>
      </c>
      <c r="H4" s="188"/>
      <c r="I4" s="188"/>
      <c r="J4" s="188"/>
      <c r="K4" s="188"/>
    </row>
    <row r="5" spans="1:12" ht="30">
      <c r="A5" s="129" t="s">
        <v>255</v>
      </c>
      <c r="B5" s="129" t="s">
        <v>256</v>
      </c>
      <c r="C5" s="129" t="s">
        <v>257</v>
      </c>
      <c r="D5" s="129" t="s">
        <v>258</v>
      </c>
      <c r="E5" s="129" t="s">
        <v>259</v>
      </c>
      <c r="F5" s="129" t="s">
        <v>260</v>
      </c>
      <c r="G5" s="130" t="s">
        <v>261</v>
      </c>
      <c r="H5" s="130" t="s">
        <v>257</v>
      </c>
      <c r="I5" s="130" t="s">
        <v>262</v>
      </c>
      <c r="J5" s="130" t="s">
        <v>259</v>
      </c>
      <c r="K5" s="130" t="s">
        <v>260</v>
      </c>
      <c r="L5" s="83"/>
    </row>
    <row r="6" spans="1:12">
      <c r="A6" s="131">
        <v>1960</v>
      </c>
      <c r="B6" s="132">
        <v>718762</v>
      </c>
      <c r="C6" s="132">
        <v>57879908</v>
      </c>
      <c r="D6" s="133">
        <v>12.418160719951386</v>
      </c>
      <c r="E6" s="132">
        <v>73857768</v>
      </c>
      <c r="F6" s="134">
        <f>(C6*1000)/E6</f>
        <v>783.66716957923779</v>
      </c>
      <c r="G6" s="135">
        <v>0.34</v>
      </c>
      <c r="H6" s="135">
        <v>0.44</v>
      </c>
      <c r="I6" s="135">
        <v>0.78</v>
      </c>
      <c r="J6" s="135">
        <v>0.39</v>
      </c>
      <c r="K6" s="135">
        <v>1.1100000000000001</v>
      </c>
      <c r="L6" s="83"/>
    </row>
    <row r="7" spans="1:12">
      <c r="A7" s="131">
        <v>1961</v>
      </c>
      <c r="B7" s="132">
        <v>737421</v>
      </c>
      <c r="C7" s="132">
        <v>59306106</v>
      </c>
      <c r="D7" s="133">
        <v>12.434149697840557</v>
      </c>
      <c r="E7" s="132">
        <v>75961437</v>
      </c>
      <c r="F7" s="134">
        <f t="shared" ref="F7:F67" si="0">(C7*1000)/E7</f>
        <v>780.73965346390173</v>
      </c>
      <c r="G7" s="135">
        <v>0.35</v>
      </c>
      <c r="H7" s="135">
        <v>0.45</v>
      </c>
      <c r="I7" s="135">
        <v>0.78</v>
      </c>
      <c r="J7" s="135">
        <v>0.41</v>
      </c>
      <c r="K7" s="135">
        <v>1.1100000000000001</v>
      </c>
      <c r="L7" s="83"/>
    </row>
    <row r="8" spans="1:12">
      <c r="A8" s="131">
        <v>1962</v>
      </c>
      <c r="B8" s="132">
        <v>766734</v>
      </c>
      <c r="C8" s="132">
        <v>61697107</v>
      </c>
      <c r="D8" s="133">
        <v>12.427389828829412</v>
      </c>
      <c r="E8" s="132">
        <v>79150336</v>
      </c>
      <c r="F8" s="134">
        <f t="shared" si="0"/>
        <v>779.4926732844192</v>
      </c>
      <c r="G8" s="135">
        <v>0.37</v>
      </c>
      <c r="H8" s="135">
        <v>0.47</v>
      </c>
      <c r="I8" s="135">
        <v>0.78</v>
      </c>
      <c r="J8" s="135">
        <v>0.42</v>
      </c>
      <c r="K8" s="135">
        <v>1.1100000000000001</v>
      </c>
      <c r="L8" s="83"/>
    </row>
    <row r="9" spans="1:12">
      <c r="A9" s="131">
        <v>1963</v>
      </c>
      <c r="B9" s="132">
        <v>805249</v>
      </c>
      <c r="C9" s="132">
        <v>64516432</v>
      </c>
      <c r="D9" s="133">
        <v>12.481300887811031</v>
      </c>
      <c r="E9" s="132">
        <v>82696732</v>
      </c>
      <c r="F9" s="134">
        <f t="shared" si="0"/>
        <v>780.1569716201119</v>
      </c>
      <c r="G9" s="135">
        <v>0.38</v>
      </c>
      <c r="H9" s="135">
        <v>0.49</v>
      </c>
      <c r="I9" s="135">
        <v>0.78</v>
      </c>
      <c r="J9" s="135">
        <v>0.44</v>
      </c>
      <c r="K9" s="135">
        <v>1.1100000000000001</v>
      </c>
      <c r="L9" s="83"/>
    </row>
    <row r="10" spans="1:12">
      <c r="A10" s="131">
        <v>1964</v>
      </c>
      <c r="B10" s="132">
        <v>846298</v>
      </c>
      <c r="C10" s="132">
        <v>67901409</v>
      </c>
      <c r="D10" s="133">
        <v>12.46362943661449</v>
      </c>
      <c r="E10" s="132">
        <v>86313262</v>
      </c>
      <c r="F10" s="134">
        <f t="shared" si="0"/>
        <v>786.68570074434217</v>
      </c>
      <c r="G10" s="135">
        <v>0.4</v>
      </c>
      <c r="H10" s="135">
        <v>0.51</v>
      </c>
      <c r="I10" s="135">
        <v>0.78</v>
      </c>
      <c r="J10" s="135">
        <v>0.46</v>
      </c>
      <c r="K10" s="135">
        <v>1.1200000000000001</v>
      </c>
      <c r="L10" s="83"/>
    </row>
    <row r="11" spans="1:12">
      <c r="A11" s="131">
        <v>1965</v>
      </c>
      <c r="B11" s="132">
        <v>887812</v>
      </c>
      <c r="C11" s="132">
        <v>71104430</v>
      </c>
      <c r="D11" s="133">
        <v>12.486029351476414</v>
      </c>
      <c r="E11" s="132">
        <v>90357667</v>
      </c>
      <c r="F11" s="134">
        <f t="shared" si="0"/>
        <v>786.92193325442986</v>
      </c>
      <c r="G11" s="135">
        <v>0.42</v>
      </c>
      <c r="H11" s="135">
        <v>0.54</v>
      </c>
      <c r="I11" s="135">
        <v>0.79</v>
      </c>
      <c r="J11" s="135">
        <v>0.48</v>
      </c>
      <c r="K11" s="135">
        <v>1.1200000000000001</v>
      </c>
      <c r="L11" s="83"/>
    </row>
    <row r="12" spans="1:12">
      <c r="A12" s="131">
        <v>1966</v>
      </c>
      <c r="B12" s="132">
        <v>925899</v>
      </c>
      <c r="C12" s="132">
        <v>74664492</v>
      </c>
      <c r="D12" s="133">
        <v>12.400794208845619</v>
      </c>
      <c r="E12" s="132">
        <v>93949852</v>
      </c>
      <c r="F12" s="134">
        <f t="shared" si="0"/>
        <v>794.7270848281911</v>
      </c>
      <c r="G12" s="135">
        <v>0.44</v>
      </c>
      <c r="H12" s="135">
        <v>0.56999999999999995</v>
      </c>
      <c r="I12" s="135">
        <v>0.78</v>
      </c>
      <c r="J12" s="135">
        <v>0.5</v>
      </c>
      <c r="K12" s="135">
        <v>1.1299999999999999</v>
      </c>
      <c r="L12" s="83"/>
    </row>
    <row r="13" spans="1:12">
      <c r="A13" s="131">
        <v>1967</v>
      </c>
      <c r="B13" s="132">
        <v>964005</v>
      </c>
      <c r="C13" s="132">
        <v>77730668</v>
      </c>
      <c r="D13" s="133">
        <v>12.401861772241555</v>
      </c>
      <c r="E13" s="132">
        <v>96905876</v>
      </c>
      <c r="F13" s="134">
        <f t="shared" si="0"/>
        <v>802.12543561341931</v>
      </c>
      <c r="G13" s="135">
        <v>0.46</v>
      </c>
      <c r="H13" s="135">
        <v>0.59</v>
      </c>
      <c r="I13" s="135">
        <v>0.78</v>
      </c>
      <c r="J13" s="135">
        <v>0.52</v>
      </c>
      <c r="K13" s="135">
        <v>1.1399999999999999</v>
      </c>
      <c r="L13" s="83"/>
    </row>
    <row r="14" spans="1:12">
      <c r="A14" s="131">
        <v>1968</v>
      </c>
      <c r="B14" s="132">
        <v>1015869</v>
      </c>
      <c r="C14" s="132">
        <v>82949441</v>
      </c>
      <c r="D14" s="133">
        <v>12.246845641792811</v>
      </c>
      <c r="E14" s="132">
        <v>100898074</v>
      </c>
      <c r="F14" s="134">
        <f t="shared" si="0"/>
        <v>822.11124267842808</v>
      </c>
      <c r="G14" s="135">
        <v>0.48</v>
      </c>
      <c r="H14" s="135">
        <v>0.63</v>
      </c>
      <c r="I14" s="135">
        <v>0.77</v>
      </c>
      <c r="J14" s="135">
        <v>0.54</v>
      </c>
      <c r="K14" s="135">
        <v>1.17</v>
      </c>
      <c r="L14" s="83"/>
    </row>
    <row r="15" spans="1:12">
      <c r="A15" s="131">
        <v>1969</v>
      </c>
      <c r="B15" s="132">
        <v>1061791</v>
      </c>
      <c r="C15" s="132">
        <v>88135102</v>
      </c>
      <c r="D15" s="133">
        <v>12.047311183687063</v>
      </c>
      <c r="E15" s="132">
        <v>105096369</v>
      </c>
      <c r="F15" s="134">
        <f t="shared" si="0"/>
        <v>838.61224549061251</v>
      </c>
      <c r="G15" s="135">
        <v>0.51</v>
      </c>
      <c r="H15" s="135">
        <v>0.67</v>
      </c>
      <c r="I15" s="135">
        <v>0.76</v>
      </c>
      <c r="J15" s="135">
        <v>0.56000000000000005</v>
      </c>
      <c r="K15" s="135">
        <v>1.19</v>
      </c>
      <c r="L15" s="83"/>
    </row>
    <row r="16" spans="1:12">
      <c r="A16" s="131">
        <v>1970</v>
      </c>
      <c r="B16" s="132">
        <v>1109724</v>
      </c>
      <c r="C16" s="132">
        <v>92329056</v>
      </c>
      <c r="D16" s="133">
        <v>12.019228269809236</v>
      </c>
      <c r="E16" s="132">
        <v>108418197</v>
      </c>
      <c r="F16" s="134">
        <f t="shared" si="0"/>
        <v>851.6011016121214</v>
      </c>
      <c r="G16" s="135">
        <v>0.53</v>
      </c>
      <c r="H16" s="135">
        <v>0.7</v>
      </c>
      <c r="I16" s="135">
        <v>0.76</v>
      </c>
      <c r="J16" s="135">
        <v>0.57999999999999996</v>
      </c>
      <c r="K16" s="135">
        <v>1.21</v>
      </c>
      <c r="L16" s="83"/>
    </row>
    <row r="17" spans="1:12">
      <c r="A17" s="131">
        <v>1971</v>
      </c>
      <c r="B17" s="132">
        <v>1178811</v>
      </c>
      <c r="C17" s="132">
        <v>97558586</v>
      </c>
      <c r="D17" s="133">
        <v>12.083108707623131</v>
      </c>
      <c r="E17" s="132">
        <v>112986342</v>
      </c>
      <c r="F17" s="134">
        <f t="shared" si="0"/>
        <v>863.4546819827126</v>
      </c>
      <c r="G17" s="135">
        <v>0.56000000000000005</v>
      </c>
      <c r="H17" s="135">
        <v>0.74</v>
      </c>
      <c r="I17" s="135">
        <v>0.76</v>
      </c>
      <c r="J17" s="135">
        <v>0.6</v>
      </c>
      <c r="K17" s="135">
        <v>1.23</v>
      </c>
      <c r="L17" s="83"/>
    </row>
    <row r="18" spans="1:12">
      <c r="A18" s="131">
        <v>1972</v>
      </c>
      <c r="B18" s="132">
        <v>1259786</v>
      </c>
      <c r="C18" s="132">
        <v>105062178</v>
      </c>
      <c r="D18" s="133">
        <v>11.990861259320171</v>
      </c>
      <c r="E18" s="132">
        <v>118796671</v>
      </c>
      <c r="F18" s="134">
        <f t="shared" si="0"/>
        <v>884.38654985542485</v>
      </c>
      <c r="G18" s="135">
        <v>0.6</v>
      </c>
      <c r="H18" s="135">
        <v>0.8</v>
      </c>
      <c r="I18" s="135">
        <v>0.75</v>
      </c>
      <c r="J18" s="135">
        <v>0.63</v>
      </c>
      <c r="K18" s="135">
        <v>1.26</v>
      </c>
      <c r="L18" s="83"/>
    </row>
    <row r="19" spans="1:12">
      <c r="A19" s="131">
        <v>1973</v>
      </c>
      <c r="B19" s="132">
        <v>1313110</v>
      </c>
      <c r="C19" s="132">
        <v>110472881</v>
      </c>
      <c r="D19" s="133">
        <v>11.886265553262797</v>
      </c>
      <c r="E19" s="132">
        <v>125653934</v>
      </c>
      <c r="F19" s="134">
        <f t="shared" si="0"/>
        <v>879.18362349084907</v>
      </c>
      <c r="G19" s="135">
        <v>0.63</v>
      </c>
      <c r="H19" s="135">
        <v>0.84</v>
      </c>
      <c r="I19" s="135">
        <v>0.75</v>
      </c>
      <c r="J19" s="135">
        <v>0.67</v>
      </c>
      <c r="K19" s="135">
        <v>1.25</v>
      </c>
      <c r="L19" s="83"/>
    </row>
    <row r="20" spans="1:12">
      <c r="A20" s="131">
        <v>1974</v>
      </c>
      <c r="B20" s="132">
        <v>1280544</v>
      </c>
      <c r="C20" s="132">
        <v>106300765</v>
      </c>
      <c r="D20" s="133">
        <v>12.0464231842546</v>
      </c>
      <c r="E20" s="132">
        <v>129933556</v>
      </c>
      <c r="F20" s="134">
        <f t="shared" si="0"/>
        <v>818.11633786117579</v>
      </c>
      <c r="G20" s="135">
        <v>0.61</v>
      </c>
      <c r="H20" s="135">
        <v>0.81</v>
      </c>
      <c r="I20" s="135">
        <v>0.76</v>
      </c>
      <c r="J20" s="135">
        <v>0.69</v>
      </c>
      <c r="K20" s="135">
        <v>1.1599999999999999</v>
      </c>
      <c r="L20" s="83"/>
    </row>
    <row r="21" spans="1:12">
      <c r="A21" s="131">
        <v>1975</v>
      </c>
      <c r="B21" s="132">
        <v>1327664</v>
      </c>
      <c r="C21" s="132">
        <v>108984347</v>
      </c>
      <c r="D21" s="133">
        <v>12.182153093966788</v>
      </c>
      <c r="E21" s="132">
        <v>132948709</v>
      </c>
      <c r="F21" s="134">
        <f t="shared" si="0"/>
        <v>819.7473132288934</v>
      </c>
      <c r="G21" s="135">
        <v>0.63</v>
      </c>
      <c r="H21" s="135">
        <v>0.83</v>
      </c>
      <c r="I21" s="135">
        <v>0.77</v>
      </c>
      <c r="J21" s="135">
        <v>0.71</v>
      </c>
      <c r="K21" s="135">
        <v>1.1599999999999999</v>
      </c>
      <c r="L21" s="83"/>
    </row>
    <row r="22" spans="1:12">
      <c r="A22" s="131">
        <v>1976</v>
      </c>
      <c r="B22" s="132">
        <v>1402380</v>
      </c>
      <c r="C22" s="132">
        <v>115700146</v>
      </c>
      <c r="D22" s="133">
        <v>12.120814437001663</v>
      </c>
      <c r="E22" s="132">
        <v>138542904</v>
      </c>
      <c r="F22" s="134">
        <f t="shared" si="0"/>
        <v>835.12141480735818</v>
      </c>
      <c r="G22" s="135">
        <v>0.67</v>
      </c>
      <c r="H22" s="135">
        <v>0.88</v>
      </c>
      <c r="I22" s="135">
        <v>0.76</v>
      </c>
      <c r="J22" s="135">
        <v>0.74</v>
      </c>
      <c r="K22" s="135">
        <v>1.19</v>
      </c>
      <c r="L22" s="83"/>
    </row>
    <row r="23" spans="1:12">
      <c r="A23" s="131">
        <v>1977</v>
      </c>
      <c r="B23" s="132">
        <v>1467027</v>
      </c>
      <c r="C23" s="132">
        <v>119625280</v>
      </c>
      <c r="D23" s="133">
        <v>12.263519884760145</v>
      </c>
      <c r="E23" s="132">
        <v>142092568</v>
      </c>
      <c r="F23" s="134">
        <f t="shared" si="0"/>
        <v>841.88273661153062</v>
      </c>
      <c r="G23" s="135">
        <v>0.7</v>
      </c>
      <c r="H23" s="135">
        <v>0.91</v>
      </c>
      <c r="I23" s="135">
        <v>0.77</v>
      </c>
      <c r="J23" s="135">
        <v>0.76</v>
      </c>
      <c r="K23" s="135">
        <v>1.2</v>
      </c>
      <c r="L23" s="83"/>
    </row>
    <row r="24" spans="1:12">
      <c r="A24" s="131">
        <v>1978</v>
      </c>
      <c r="B24" s="132">
        <v>1544704</v>
      </c>
      <c r="C24" s="132">
        <v>125067409</v>
      </c>
      <c r="D24" s="133">
        <v>12.350971466915095</v>
      </c>
      <c r="E24" s="132">
        <v>148414612</v>
      </c>
      <c r="F24" s="134">
        <f t="shared" si="0"/>
        <v>842.68932360918745</v>
      </c>
      <c r="G24" s="135">
        <v>0.74</v>
      </c>
      <c r="H24" s="135">
        <v>0.95</v>
      </c>
      <c r="I24" s="135">
        <v>0.78</v>
      </c>
      <c r="J24" s="135">
        <v>0.79</v>
      </c>
      <c r="K24" s="135">
        <v>1.2</v>
      </c>
      <c r="L24" s="83"/>
    </row>
    <row r="25" spans="1:12">
      <c r="A25" s="131">
        <v>1979</v>
      </c>
      <c r="B25" s="132">
        <v>1529133</v>
      </c>
      <c r="C25" s="132">
        <v>122114932</v>
      </c>
      <c r="D25" s="133">
        <v>12.522080428296844</v>
      </c>
      <c r="E25" s="132">
        <v>151869299</v>
      </c>
      <c r="F25" s="134">
        <f t="shared" si="0"/>
        <v>804.07911805795584</v>
      </c>
      <c r="G25" s="135">
        <v>0.73</v>
      </c>
      <c r="H25" s="135">
        <v>0.93</v>
      </c>
      <c r="I25" s="135">
        <v>0.79</v>
      </c>
      <c r="J25" s="135">
        <v>0.81</v>
      </c>
      <c r="K25" s="135">
        <v>1.1399999999999999</v>
      </c>
      <c r="L25" s="83"/>
    </row>
    <row r="26" spans="1:12">
      <c r="A26" s="131">
        <v>1980</v>
      </c>
      <c r="B26" s="132">
        <v>1527295</v>
      </c>
      <c r="C26" s="132">
        <v>114959854</v>
      </c>
      <c r="D26" s="133">
        <v>13.285463984670683</v>
      </c>
      <c r="E26" s="132">
        <v>155796219</v>
      </c>
      <c r="F26" s="134">
        <f t="shared" si="0"/>
        <v>737.88603303652701</v>
      </c>
      <c r="G26" s="135">
        <v>0.73</v>
      </c>
      <c r="H26" s="135">
        <v>0.87</v>
      </c>
      <c r="I26" s="135">
        <v>0.84</v>
      </c>
      <c r="J26" s="135">
        <v>0.83</v>
      </c>
      <c r="K26" s="135">
        <v>1.05</v>
      </c>
      <c r="L26" s="83"/>
    </row>
    <row r="27" spans="1:12">
      <c r="A27" s="131">
        <v>1981</v>
      </c>
      <c r="B27" s="132">
        <v>1555308</v>
      </c>
      <c r="C27" s="132">
        <v>114452975</v>
      </c>
      <c r="D27" s="133">
        <v>13.589056990436465</v>
      </c>
      <c r="E27" s="132">
        <v>158286415</v>
      </c>
      <c r="F27" s="134">
        <f t="shared" si="0"/>
        <v>723.07516093532092</v>
      </c>
      <c r="G27" s="135">
        <v>0.74</v>
      </c>
      <c r="H27" s="135">
        <v>0.87</v>
      </c>
      <c r="I27" s="135">
        <v>0.85</v>
      </c>
      <c r="J27" s="135">
        <v>0.84</v>
      </c>
      <c r="K27" s="135">
        <v>1.03</v>
      </c>
      <c r="L27" s="83"/>
    </row>
    <row r="28" spans="1:12">
      <c r="A28" s="131">
        <v>1982</v>
      </c>
      <c r="B28" s="132">
        <v>1595010</v>
      </c>
      <c r="C28" s="132">
        <v>113383635</v>
      </c>
      <c r="D28" s="133">
        <v>14.067374008603624</v>
      </c>
      <c r="E28" s="132">
        <v>159643240</v>
      </c>
      <c r="F28" s="134">
        <f t="shared" si="0"/>
        <v>710.23135711853502</v>
      </c>
      <c r="G28" s="135">
        <v>0.76</v>
      </c>
      <c r="H28" s="135">
        <v>0.86</v>
      </c>
      <c r="I28" s="135">
        <v>0.88</v>
      </c>
      <c r="J28" s="135">
        <v>0.85</v>
      </c>
      <c r="K28" s="135">
        <v>1.01</v>
      </c>
      <c r="L28" s="83"/>
    </row>
    <row r="29" spans="1:12">
      <c r="A29" s="131">
        <v>1983</v>
      </c>
      <c r="B29" s="132">
        <v>1652788</v>
      </c>
      <c r="C29" s="132">
        <v>116081055</v>
      </c>
      <c r="D29" s="133">
        <v>14.238223455153815</v>
      </c>
      <c r="E29" s="132">
        <v>163749281</v>
      </c>
      <c r="F29" s="134">
        <f t="shared" si="0"/>
        <v>708.89505157582948</v>
      </c>
      <c r="G29" s="135">
        <v>0.79</v>
      </c>
      <c r="H29" s="135">
        <v>0.88</v>
      </c>
      <c r="I29" s="135">
        <v>0.9</v>
      </c>
      <c r="J29" s="135">
        <v>0.87</v>
      </c>
      <c r="K29" s="135">
        <v>1.01</v>
      </c>
      <c r="L29" s="83"/>
    </row>
    <row r="30" spans="1:12">
      <c r="A30" s="131">
        <v>1984</v>
      </c>
      <c r="B30" s="132">
        <v>1720269</v>
      </c>
      <c r="C30" s="132">
        <v>118686605</v>
      </c>
      <c r="D30" s="133">
        <v>14.494213563527241</v>
      </c>
      <c r="E30" s="132">
        <v>166248816</v>
      </c>
      <c r="F30" s="134">
        <f t="shared" si="0"/>
        <v>713.90947530116546</v>
      </c>
      <c r="G30" s="135">
        <v>0.82</v>
      </c>
      <c r="H30" s="135">
        <v>0.9</v>
      </c>
      <c r="I30" s="135">
        <v>0.91</v>
      </c>
      <c r="J30" s="135">
        <v>0.89</v>
      </c>
      <c r="K30" s="135">
        <v>1.01</v>
      </c>
      <c r="L30" s="83"/>
    </row>
    <row r="31" spans="1:12">
      <c r="A31" s="131">
        <v>1985</v>
      </c>
      <c r="B31" s="132">
        <v>1774826</v>
      </c>
      <c r="C31" s="132">
        <v>121301290</v>
      </c>
      <c r="D31" s="133">
        <v>14.631550909310199</v>
      </c>
      <c r="E31" s="132">
        <v>171688878</v>
      </c>
      <c r="F31" s="134">
        <f t="shared" si="0"/>
        <v>706.51804247914072</v>
      </c>
      <c r="G31" s="135">
        <v>0.85</v>
      </c>
      <c r="H31" s="135">
        <v>0.92</v>
      </c>
      <c r="I31" s="135">
        <v>0.92</v>
      </c>
      <c r="J31" s="135">
        <v>0.92</v>
      </c>
      <c r="K31" s="135">
        <v>1</v>
      </c>
      <c r="L31" s="83"/>
    </row>
    <row r="32" spans="1:12">
      <c r="A32" s="131">
        <v>1986</v>
      </c>
      <c r="B32" s="132">
        <v>1834872</v>
      </c>
      <c r="C32" s="132">
        <v>125185424</v>
      </c>
      <c r="D32" s="133">
        <v>14.657233576969793</v>
      </c>
      <c r="E32" s="132">
        <v>175700339</v>
      </c>
      <c r="F32" s="134">
        <f t="shared" si="0"/>
        <v>712.49392410107987</v>
      </c>
      <c r="G32" s="135">
        <v>0.88</v>
      </c>
      <c r="H32" s="135">
        <v>0.95</v>
      </c>
      <c r="I32" s="135">
        <v>0.92</v>
      </c>
      <c r="J32" s="135">
        <v>0.94</v>
      </c>
      <c r="K32" s="135">
        <v>1.01</v>
      </c>
      <c r="L32" s="83"/>
    </row>
    <row r="33" spans="1:12">
      <c r="A33" s="131">
        <v>1987</v>
      </c>
      <c r="B33" s="132">
        <v>1921204</v>
      </c>
      <c r="C33" s="132">
        <v>127528210</v>
      </c>
      <c r="D33" s="133">
        <v>15.064933476287324</v>
      </c>
      <c r="E33" s="132">
        <v>178909773</v>
      </c>
      <c r="F33" s="134">
        <f t="shared" si="0"/>
        <v>712.80739929170886</v>
      </c>
      <c r="G33" s="135">
        <v>0.92</v>
      </c>
      <c r="H33" s="135">
        <v>0.97</v>
      </c>
      <c r="I33" s="135">
        <v>0.95</v>
      </c>
      <c r="J33" s="135">
        <v>0.95</v>
      </c>
      <c r="K33" s="135">
        <v>1.01</v>
      </c>
      <c r="L33" s="83"/>
    </row>
    <row r="34" spans="1:12">
      <c r="A34" s="131">
        <v>1988</v>
      </c>
      <c r="B34" s="132">
        <v>2025962</v>
      </c>
      <c r="C34" s="132">
        <v>130061621</v>
      </c>
      <c r="D34" s="133">
        <v>15.576939487783257</v>
      </c>
      <c r="E34" s="132">
        <v>184392652</v>
      </c>
      <c r="F34" s="134">
        <f t="shared" si="0"/>
        <v>705.35143124900662</v>
      </c>
      <c r="G34" s="135">
        <v>0.97</v>
      </c>
      <c r="H34" s="135">
        <v>0.99</v>
      </c>
      <c r="I34" s="135">
        <v>0.98</v>
      </c>
      <c r="J34" s="135">
        <v>0.98</v>
      </c>
      <c r="K34" s="135">
        <v>1</v>
      </c>
      <c r="L34" s="83"/>
    </row>
    <row r="35" spans="1:12">
      <c r="A35" s="131">
        <v>1989</v>
      </c>
      <c r="B35" s="132">
        <v>2096487</v>
      </c>
      <c r="C35" s="132">
        <v>131852259</v>
      </c>
      <c r="D35" s="133">
        <v>15.90027365401453</v>
      </c>
      <c r="E35" s="132">
        <v>187356106</v>
      </c>
      <c r="F35" s="134">
        <f t="shared" si="0"/>
        <v>703.75213178267063</v>
      </c>
      <c r="G35" s="135">
        <v>1</v>
      </c>
      <c r="H35" s="135">
        <v>1</v>
      </c>
      <c r="I35" s="135">
        <v>1</v>
      </c>
      <c r="J35" s="135">
        <v>1</v>
      </c>
      <c r="K35" s="135">
        <v>1</v>
      </c>
      <c r="L35" s="83"/>
    </row>
    <row r="36" spans="1:12">
      <c r="A36" s="131">
        <v>1990</v>
      </c>
      <c r="B36" s="132">
        <v>2144362</v>
      </c>
      <c r="C36" s="132">
        <v>130755145</v>
      </c>
      <c r="D36" s="133">
        <v>16.399828855682888</v>
      </c>
      <c r="E36" s="132">
        <v>188797914</v>
      </c>
      <c r="F36" s="134">
        <f t="shared" si="0"/>
        <v>692.56668270180148</v>
      </c>
      <c r="G36" s="135">
        <v>1.02</v>
      </c>
      <c r="H36" s="135">
        <v>0.99</v>
      </c>
      <c r="I36" s="135">
        <v>1.03</v>
      </c>
      <c r="J36" s="135">
        <v>1.01</v>
      </c>
      <c r="K36" s="135">
        <v>0.98</v>
      </c>
      <c r="L36" s="83"/>
    </row>
    <row r="37" spans="1:12">
      <c r="A37" s="131">
        <v>1991</v>
      </c>
      <c r="B37" s="132">
        <v>2172050</v>
      </c>
      <c r="C37" s="132">
        <v>128563032</v>
      </c>
      <c r="D37" s="133">
        <v>16.894825566963913</v>
      </c>
      <c r="E37" s="132">
        <v>188136469</v>
      </c>
      <c r="F37" s="134">
        <f t="shared" si="0"/>
        <v>683.3498719485375</v>
      </c>
      <c r="G37" s="135">
        <v>1.04</v>
      </c>
      <c r="H37" s="135">
        <v>0.98</v>
      </c>
      <c r="I37" s="135">
        <v>1.06</v>
      </c>
      <c r="J37" s="135">
        <v>1</v>
      </c>
      <c r="K37" s="135">
        <v>0.97</v>
      </c>
      <c r="L37" s="83"/>
    </row>
    <row r="38" spans="1:12">
      <c r="A38" s="131">
        <v>1992</v>
      </c>
      <c r="B38" s="132">
        <v>2247151</v>
      </c>
      <c r="C38" s="132">
        <v>132887559</v>
      </c>
      <c r="D38" s="133">
        <v>16.910168392813958</v>
      </c>
      <c r="E38" s="132">
        <v>190362228</v>
      </c>
      <c r="F38" s="134">
        <f t="shared" si="0"/>
        <v>698.0773465206554</v>
      </c>
      <c r="G38" s="135">
        <v>1.07</v>
      </c>
      <c r="H38" s="135">
        <v>1.01</v>
      </c>
      <c r="I38" s="135">
        <v>1.06</v>
      </c>
      <c r="J38" s="135">
        <v>1.02</v>
      </c>
      <c r="K38" s="135">
        <v>0.99</v>
      </c>
      <c r="L38" s="83"/>
    </row>
    <row r="39" spans="1:12">
      <c r="A39" s="131">
        <v>1993</v>
      </c>
      <c r="B39" s="132">
        <v>2296378</v>
      </c>
      <c r="C39" s="132">
        <v>137262212</v>
      </c>
      <c r="D39" s="133">
        <v>16.729862986617178</v>
      </c>
      <c r="E39" s="132">
        <v>194063482</v>
      </c>
      <c r="F39" s="134">
        <f t="shared" si="0"/>
        <v>707.30572586551864</v>
      </c>
      <c r="G39" s="135">
        <v>1.1000000000000001</v>
      </c>
      <c r="H39" s="135">
        <v>1.04</v>
      </c>
      <c r="I39" s="135">
        <v>1.05</v>
      </c>
      <c r="J39" s="135">
        <v>1.04</v>
      </c>
      <c r="K39" s="135">
        <v>1.01</v>
      </c>
      <c r="L39" s="83"/>
    </row>
    <row r="40" spans="1:12">
      <c r="A40" s="131">
        <v>1994</v>
      </c>
      <c r="B40" s="132">
        <v>2357588</v>
      </c>
      <c r="C40" s="132">
        <v>140839438</v>
      </c>
      <c r="D40" s="133">
        <v>16.739544217721175</v>
      </c>
      <c r="E40" s="132">
        <v>198045365</v>
      </c>
      <c r="F40" s="134">
        <f t="shared" si="0"/>
        <v>711.14735757638152</v>
      </c>
      <c r="G40" s="135">
        <v>1.1200000000000001</v>
      </c>
      <c r="H40" s="135">
        <v>1.07</v>
      </c>
      <c r="I40" s="135">
        <v>1.05</v>
      </c>
      <c r="J40" s="135">
        <v>1.06</v>
      </c>
      <c r="K40" s="135">
        <v>1.01</v>
      </c>
      <c r="L40" s="83"/>
    </row>
    <row r="41" spans="1:12">
      <c r="A41" s="131">
        <v>1995</v>
      </c>
      <c r="B41" s="132">
        <v>2422823</v>
      </c>
      <c r="C41" s="132">
        <v>143267737</v>
      </c>
      <c r="D41" s="133">
        <v>16.911155649788761</v>
      </c>
      <c r="E41" s="132">
        <v>201530021</v>
      </c>
      <c r="F41" s="134">
        <f t="shared" si="0"/>
        <v>710.90022364459537</v>
      </c>
      <c r="G41" s="135">
        <v>1.1599999999999999</v>
      </c>
      <c r="H41" s="135">
        <v>1.0900000000000001</v>
      </c>
      <c r="I41" s="135">
        <v>1.06</v>
      </c>
      <c r="J41" s="135">
        <v>1.08</v>
      </c>
      <c r="K41" s="135">
        <v>1.01</v>
      </c>
      <c r="L41" s="83"/>
    </row>
    <row r="42" spans="1:12">
      <c r="A42" s="131">
        <v>1996</v>
      </c>
      <c r="B42" s="132">
        <v>2484080</v>
      </c>
      <c r="C42" s="132">
        <v>146675200</v>
      </c>
      <c r="D42" s="133">
        <v>16.935923728074002</v>
      </c>
      <c r="E42" s="132">
        <v>206569650</v>
      </c>
      <c r="F42" s="134">
        <f t="shared" si="0"/>
        <v>710.05203329724384</v>
      </c>
      <c r="G42" s="135">
        <v>1.18</v>
      </c>
      <c r="H42" s="135">
        <v>1.1100000000000001</v>
      </c>
      <c r="I42" s="135">
        <v>1.07</v>
      </c>
      <c r="J42" s="135">
        <v>1.1000000000000001</v>
      </c>
      <c r="K42" s="135">
        <v>1.01</v>
      </c>
      <c r="L42" s="83"/>
    </row>
    <row r="43" spans="1:12">
      <c r="A43" s="131">
        <v>1997</v>
      </c>
      <c r="B43" s="132">
        <v>2552233</v>
      </c>
      <c r="C43" s="132">
        <v>150331996</v>
      </c>
      <c r="D43" s="133">
        <v>16.977310671774756</v>
      </c>
      <c r="E43" s="132">
        <v>207753660</v>
      </c>
      <c r="F43" s="134">
        <f t="shared" si="0"/>
        <v>723.60696798313927</v>
      </c>
      <c r="G43" s="135">
        <v>1.22</v>
      </c>
      <c r="H43" s="135">
        <v>1.1399999999999999</v>
      </c>
      <c r="I43" s="135">
        <v>1.07</v>
      </c>
      <c r="J43" s="135">
        <v>1.1100000000000001</v>
      </c>
      <c r="K43" s="135">
        <v>1.03</v>
      </c>
      <c r="L43" s="83"/>
    </row>
    <row r="44" spans="1:12">
      <c r="A44" s="131">
        <v>1998</v>
      </c>
      <c r="B44" s="132">
        <v>2628148</v>
      </c>
      <c r="C44" s="132">
        <v>154883560</v>
      </c>
      <c r="D44" s="133">
        <v>16.968540754099401</v>
      </c>
      <c r="E44" s="132">
        <v>211616553</v>
      </c>
      <c r="F44" s="134">
        <f t="shared" si="0"/>
        <v>731.90663870231356</v>
      </c>
      <c r="G44" s="135">
        <v>1.25</v>
      </c>
      <c r="H44" s="135">
        <v>1.17</v>
      </c>
      <c r="I44" s="135">
        <v>1.07</v>
      </c>
      <c r="J44" s="135">
        <v>1.1299999999999999</v>
      </c>
      <c r="K44" s="135">
        <v>1.04</v>
      </c>
      <c r="L44" s="83"/>
    </row>
    <row r="45" spans="1:12">
      <c r="A45" s="131">
        <v>1999</v>
      </c>
      <c r="B45" s="132">
        <v>2690241</v>
      </c>
      <c r="C45" s="132">
        <v>160651904</v>
      </c>
      <c r="D45" s="133">
        <v>16.745777255151609</v>
      </c>
      <c r="E45" s="132">
        <v>216308623</v>
      </c>
      <c r="F45" s="134">
        <f t="shared" si="0"/>
        <v>742.69764086103953</v>
      </c>
      <c r="G45" s="135">
        <v>1.28</v>
      </c>
      <c r="H45" s="135">
        <v>1.22</v>
      </c>
      <c r="I45" s="135">
        <v>1.05</v>
      </c>
      <c r="J45" s="135">
        <v>1.1499999999999999</v>
      </c>
      <c r="K45" s="135">
        <v>1.06</v>
      </c>
      <c r="L45" s="83"/>
    </row>
    <row r="46" spans="1:12">
      <c r="A46" s="131">
        <v>2000</v>
      </c>
      <c r="B46" s="132">
        <v>2746925</v>
      </c>
      <c r="C46" s="132">
        <v>162260195.09700006</v>
      </c>
      <c r="D46" s="133">
        <v>16.929136553532878</v>
      </c>
      <c r="E46" s="132">
        <v>221475173</v>
      </c>
      <c r="F46" s="134">
        <f t="shared" si="0"/>
        <v>732.63378869558471</v>
      </c>
      <c r="G46" s="135">
        <v>1.31</v>
      </c>
      <c r="H46" s="135">
        <v>1.23</v>
      </c>
      <c r="I46" s="135">
        <v>1.06</v>
      </c>
      <c r="J46" s="135">
        <v>1.18</v>
      </c>
      <c r="K46" s="135">
        <v>1.04</v>
      </c>
      <c r="L46" s="83"/>
    </row>
    <row r="47" spans="1:12">
      <c r="A47" s="131">
        <v>2001</v>
      </c>
      <c r="B47" s="132">
        <v>2795610</v>
      </c>
      <c r="C47" s="132">
        <v>163046890.7696</v>
      </c>
      <c r="D47" s="133">
        <v>17.14604913227355</v>
      </c>
      <c r="E47" s="132">
        <v>230428326</v>
      </c>
      <c r="F47" s="134">
        <f t="shared" si="0"/>
        <v>707.581804719616</v>
      </c>
      <c r="G47" s="135">
        <v>1.33</v>
      </c>
      <c r="H47" s="135">
        <v>1.24</v>
      </c>
      <c r="I47" s="135">
        <v>1.08</v>
      </c>
      <c r="J47" s="135">
        <v>1.23</v>
      </c>
      <c r="K47" s="135">
        <v>1.01</v>
      </c>
      <c r="L47" s="83"/>
    </row>
    <row r="48" spans="1:12">
      <c r="A48" s="131">
        <v>2002</v>
      </c>
      <c r="B48" s="132">
        <v>2855508</v>
      </c>
      <c r="C48" s="132">
        <v>167730186</v>
      </c>
      <c r="D48" s="133">
        <v>17.024413244256465</v>
      </c>
      <c r="E48" s="132">
        <v>229619979</v>
      </c>
      <c r="F48" s="134">
        <f t="shared" si="0"/>
        <v>730.46860613117644</v>
      </c>
      <c r="G48" s="135">
        <v>1.36</v>
      </c>
      <c r="H48" s="135">
        <v>1.27</v>
      </c>
      <c r="I48" s="135">
        <v>1.07</v>
      </c>
      <c r="J48" s="135">
        <v>1.23</v>
      </c>
      <c r="K48" s="135">
        <v>1.04</v>
      </c>
      <c r="L48" s="83"/>
    </row>
    <row r="49" spans="1:12">
      <c r="A49" s="131">
        <v>2003</v>
      </c>
      <c r="B49" s="132">
        <v>2890221</v>
      </c>
      <c r="C49" s="132">
        <v>169836627</v>
      </c>
      <c r="D49" s="133">
        <v>17.017654266061228</v>
      </c>
      <c r="E49" s="132">
        <v>231389998</v>
      </c>
      <c r="F49" s="134">
        <f t="shared" si="0"/>
        <v>733.98430557918925</v>
      </c>
      <c r="G49" s="135">
        <v>1.38</v>
      </c>
      <c r="H49" s="135">
        <v>1.29</v>
      </c>
      <c r="I49" s="135">
        <v>1.07</v>
      </c>
      <c r="J49" s="135">
        <v>1.24</v>
      </c>
      <c r="K49" s="135">
        <v>1.04</v>
      </c>
      <c r="L49" s="83"/>
    </row>
    <row r="50" spans="1:12">
      <c r="A50" s="131">
        <v>2004</v>
      </c>
      <c r="B50" s="132">
        <v>2964788</v>
      </c>
      <c r="C50" s="132">
        <v>173809810</v>
      </c>
      <c r="D50" s="133">
        <v>17.057656296845387</v>
      </c>
      <c r="E50" s="132">
        <v>237242616</v>
      </c>
      <c r="F50" s="134">
        <f t="shared" si="0"/>
        <v>732.62474057359066</v>
      </c>
      <c r="G50" s="135">
        <v>1.41</v>
      </c>
      <c r="H50" s="135">
        <v>1.32</v>
      </c>
      <c r="I50" s="135">
        <v>1.07</v>
      </c>
      <c r="J50" s="135">
        <v>1.27</v>
      </c>
      <c r="K50" s="135">
        <v>1.04</v>
      </c>
      <c r="L50" s="83"/>
    </row>
    <row r="51" spans="1:12">
      <c r="A51" s="131">
        <v>2005</v>
      </c>
      <c r="B51" s="132">
        <v>2989430</v>
      </c>
      <c r="C51" s="132">
        <v>174286984</v>
      </c>
      <c r="D51" s="133">
        <v>17.152342254083646</v>
      </c>
      <c r="E51" s="132">
        <v>241193974</v>
      </c>
      <c r="F51" s="134">
        <f t="shared" si="0"/>
        <v>722.60090544384832</v>
      </c>
      <c r="G51" s="135">
        <v>1.43</v>
      </c>
      <c r="H51" s="135">
        <v>1.32</v>
      </c>
      <c r="I51" s="135">
        <v>1.08</v>
      </c>
      <c r="J51" s="135">
        <v>1.29</v>
      </c>
      <c r="K51" s="135">
        <v>1.03</v>
      </c>
      <c r="L51" s="83"/>
    </row>
    <row r="52" spans="1:12">
      <c r="A52" s="131">
        <v>2006</v>
      </c>
      <c r="B52" s="132">
        <v>3014371</v>
      </c>
      <c r="C52" s="132">
        <v>174930342</v>
      </c>
      <c r="D52" s="133">
        <v>17.231836201406384</v>
      </c>
      <c r="E52" s="132">
        <v>244165686</v>
      </c>
      <c r="F52" s="134">
        <f t="shared" si="0"/>
        <v>716.44113825232591</v>
      </c>
      <c r="G52" s="135">
        <v>1.44</v>
      </c>
      <c r="H52" s="135">
        <v>1.33</v>
      </c>
      <c r="I52" s="135">
        <v>1.08</v>
      </c>
      <c r="J52" s="135">
        <v>1.3</v>
      </c>
      <c r="K52" s="135">
        <v>1.02</v>
      </c>
      <c r="L52" s="83"/>
    </row>
    <row r="53" spans="1:12">
      <c r="A53" s="131">
        <v>2007</v>
      </c>
      <c r="B53" s="132">
        <v>3031124</v>
      </c>
      <c r="C53" s="132">
        <v>176202668</v>
      </c>
      <c r="D53" s="133">
        <v>17.20248640048969</v>
      </c>
      <c r="E53" s="132">
        <v>247264605</v>
      </c>
      <c r="F53" s="134">
        <f t="shared" si="0"/>
        <v>712.60772644754388</v>
      </c>
      <c r="G53" s="135">
        <v>1.45</v>
      </c>
      <c r="H53" s="135">
        <v>1.34</v>
      </c>
      <c r="I53" s="135">
        <v>1.08</v>
      </c>
      <c r="J53" s="135">
        <v>1.32</v>
      </c>
      <c r="K53" s="135">
        <v>1.01</v>
      </c>
      <c r="L53" s="83"/>
    </row>
    <row r="54" spans="1:12">
      <c r="A54" s="131">
        <v>2008</v>
      </c>
      <c r="B54" s="132">
        <v>2976528</v>
      </c>
      <c r="C54" s="132">
        <v>170968028.273</v>
      </c>
      <c r="D54" s="133">
        <v>17.409851596621973</v>
      </c>
      <c r="E54" s="132">
        <v>248164738</v>
      </c>
      <c r="F54" s="134">
        <f t="shared" si="0"/>
        <v>688.92957819414301</v>
      </c>
      <c r="G54" s="135">
        <v>1.42</v>
      </c>
      <c r="H54" s="135">
        <v>1.3</v>
      </c>
      <c r="I54" s="135">
        <v>1.0900000000000001</v>
      </c>
      <c r="J54" s="135">
        <v>1.32</v>
      </c>
      <c r="K54" s="135">
        <v>0.98</v>
      </c>
      <c r="L54" s="83"/>
    </row>
    <row r="55" spans="1:12">
      <c r="A55" s="131">
        <v>2009</v>
      </c>
      <c r="B55" s="132">
        <v>2956763.51799887</v>
      </c>
      <c r="C55" s="132">
        <v>168219838.38600001</v>
      </c>
      <c r="D55" s="133">
        <v>17.576782538657728</v>
      </c>
      <c r="E55" s="132">
        <v>246282886</v>
      </c>
      <c r="F55" s="134">
        <f t="shared" si="0"/>
        <v>683.0350298315085</v>
      </c>
      <c r="G55" s="135">
        <v>1.41</v>
      </c>
      <c r="H55" s="135">
        <v>1.28</v>
      </c>
      <c r="I55" s="135">
        <v>1.1100000000000001</v>
      </c>
      <c r="J55" s="135">
        <v>1.31</v>
      </c>
      <c r="K55" s="135">
        <v>0.97</v>
      </c>
      <c r="L55" s="83"/>
    </row>
    <row r="56" spans="1:12">
      <c r="A56" s="131">
        <v>2010</v>
      </c>
      <c r="B56" s="132">
        <v>2966506.1511523407</v>
      </c>
      <c r="C56" s="132">
        <v>170410551.00199997</v>
      </c>
      <c r="D56" s="133">
        <v>17.407995770857671</v>
      </c>
      <c r="E56" s="132">
        <v>242060545</v>
      </c>
      <c r="F56" s="134">
        <f t="shared" si="0"/>
        <v>703.99969975280351</v>
      </c>
      <c r="G56" s="135">
        <v>1.41</v>
      </c>
      <c r="H56" s="135">
        <v>1.29</v>
      </c>
      <c r="I56" s="135">
        <v>1.0900000000000001</v>
      </c>
      <c r="J56" s="135">
        <v>1.29</v>
      </c>
      <c r="K56" s="135">
        <v>1</v>
      </c>
      <c r="L56" s="83"/>
    </row>
    <row r="57" spans="1:12">
      <c r="A57" s="131">
        <v>2011</v>
      </c>
      <c r="B57" s="132">
        <v>2945193.6221602811</v>
      </c>
      <c r="C57" s="132">
        <v>168452280.52399999</v>
      </c>
      <c r="D57" s="133">
        <v>17.483845353703412</v>
      </c>
      <c r="E57" s="132">
        <v>253215681</v>
      </c>
      <c r="F57" s="134">
        <f t="shared" si="0"/>
        <v>665.2521670804424</v>
      </c>
      <c r="G57" s="135">
        <v>1.4</v>
      </c>
      <c r="H57" s="135">
        <v>1.28</v>
      </c>
      <c r="I57" s="135">
        <v>1.1000000000000001</v>
      </c>
      <c r="J57" s="135">
        <v>1.35</v>
      </c>
      <c r="K57" s="135">
        <v>0.95</v>
      </c>
      <c r="L57" s="83"/>
    </row>
    <row r="58" spans="1:12">
      <c r="A58" s="131">
        <v>2012</v>
      </c>
      <c r="B58" s="132">
        <v>2963496.9207826094</v>
      </c>
      <c r="C58" s="132">
        <v>168349357.824</v>
      </c>
      <c r="D58" s="133">
        <v>17.603256460774755</v>
      </c>
      <c r="E58" s="132">
        <v>253639386</v>
      </c>
      <c r="F58" s="134">
        <f t="shared" si="0"/>
        <v>663.73507868371826</v>
      </c>
      <c r="G58" s="135">
        <v>1.41</v>
      </c>
      <c r="H58" s="135">
        <v>1.28</v>
      </c>
      <c r="I58" s="135">
        <v>1.1100000000000001</v>
      </c>
      <c r="J58" s="135">
        <v>1.35</v>
      </c>
      <c r="K58" s="135">
        <v>0.94</v>
      </c>
      <c r="L58" s="83"/>
    </row>
    <row r="59" spans="1:12">
      <c r="A59" s="131">
        <v>2013</v>
      </c>
      <c r="B59" s="132">
        <v>2982940.6679576533</v>
      </c>
      <c r="C59" s="132">
        <v>169650956</v>
      </c>
      <c r="D59" s="133">
        <v>17.582810838729685</v>
      </c>
      <c r="E59" s="132">
        <v>255876822</v>
      </c>
      <c r="F59" s="134">
        <f t="shared" si="0"/>
        <v>663.01806734179308</v>
      </c>
      <c r="G59" s="135">
        <v>1.42</v>
      </c>
      <c r="H59" s="135">
        <v>1.29</v>
      </c>
      <c r="I59" s="135">
        <v>1.1100000000000001</v>
      </c>
      <c r="J59" s="135">
        <v>1.37</v>
      </c>
      <c r="K59" s="135">
        <v>0.94</v>
      </c>
      <c r="L59" s="83"/>
    </row>
    <row r="60" spans="1:12">
      <c r="A60" s="131">
        <v>2014</v>
      </c>
      <c r="B60" s="132">
        <v>3020377.0974498792</v>
      </c>
      <c r="C60" s="132">
        <v>176178830.95152637</v>
      </c>
      <c r="D60" s="133">
        <v>17.143813936879294</v>
      </c>
      <c r="E60" s="132">
        <v>260350938</v>
      </c>
      <c r="F60" s="134">
        <f t="shared" si="0"/>
        <v>676.69750800562269</v>
      </c>
      <c r="G60" s="135">
        <v>1.44</v>
      </c>
      <c r="H60" s="135">
        <v>1.34</v>
      </c>
      <c r="I60" s="135">
        <v>1.08</v>
      </c>
      <c r="J60" s="135">
        <v>1.39</v>
      </c>
      <c r="K60" s="135">
        <v>0.96</v>
      </c>
      <c r="L60" s="83"/>
    </row>
    <row r="61" spans="1:12">
      <c r="A61" s="131">
        <v>2015</v>
      </c>
      <c r="B61" s="132">
        <v>3089841.1260131653</v>
      </c>
      <c r="C61" s="132">
        <v>172863862.13294798</v>
      </c>
      <c r="D61" s="133">
        <v>17.874419140518782</v>
      </c>
      <c r="E61" s="132">
        <v>263610219</v>
      </c>
      <c r="F61" s="134">
        <f t="shared" si="0"/>
        <v>655.75554236365917</v>
      </c>
      <c r="G61" s="135">
        <v>1.47</v>
      </c>
      <c r="H61" s="135">
        <v>1.31</v>
      </c>
      <c r="I61" s="135">
        <v>1.1200000000000001</v>
      </c>
      <c r="J61" s="135">
        <v>1.41</v>
      </c>
      <c r="K61" s="135">
        <v>0.93</v>
      </c>
      <c r="L61" s="83"/>
    </row>
    <row r="62" spans="1:12">
      <c r="A62" s="131">
        <v>2016</v>
      </c>
      <c r="B62" s="132">
        <v>3173814.6719349041</v>
      </c>
      <c r="C62" s="132">
        <v>176979498</v>
      </c>
      <c r="D62" s="133">
        <v>17.93323355417645</v>
      </c>
      <c r="E62" s="132">
        <v>268799083</v>
      </c>
      <c r="F62" s="134">
        <f t="shared" si="0"/>
        <v>658.40811666757065</v>
      </c>
      <c r="G62" s="135">
        <v>1.51</v>
      </c>
      <c r="H62" s="135">
        <v>1.34</v>
      </c>
      <c r="I62" s="135">
        <v>1.1299999999999999</v>
      </c>
      <c r="J62" s="135">
        <v>1.43</v>
      </c>
      <c r="K62" s="135">
        <v>0.94</v>
      </c>
      <c r="L62" s="83"/>
    </row>
    <row r="63" spans="1:12">
      <c r="A63" s="131">
        <v>2017</v>
      </c>
      <c r="B63" s="132">
        <v>3210247.7587064896</v>
      </c>
      <c r="C63" s="132">
        <v>177951081</v>
      </c>
      <c r="D63" s="133">
        <v>18.040057642057761</v>
      </c>
      <c r="E63" s="132">
        <v>272480899</v>
      </c>
      <c r="F63" s="134">
        <f t="shared" si="0"/>
        <v>653.07726762895038</v>
      </c>
      <c r="G63" s="135">
        <v>1.53</v>
      </c>
      <c r="H63" s="135">
        <v>1.35</v>
      </c>
      <c r="I63" s="135">
        <v>1.1299999999999999</v>
      </c>
      <c r="J63" s="135">
        <v>1.45</v>
      </c>
      <c r="K63" s="135">
        <v>0.93</v>
      </c>
      <c r="L63" s="83"/>
    </row>
    <row r="64" spans="1:12">
      <c r="A64" s="131">
        <v>2018</v>
      </c>
      <c r="B64" s="132">
        <v>3240326.5426353998</v>
      </c>
      <c r="C64" s="132">
        <v>177622999</v>
      </c>
      <c r="D64" s="133">
        <v>18.242719472580234</v>
      </c>
      <c r="E64" s="132">
        <v>273602100</v>
      </c>
      <c r="F64" s="134">
        <f t="shared" si="0"/>
        <v>649.20188478085515</v>
      </c>
      <c r="G64" s="135">
        <v>1.55</v>
      </c>
      <c r="H64" s="135">
        <v>1.35</v>
      </c>
      <c r="I64" s="135">
        <v>1.1499999999999999</v>
      </c>
      <c r="J64" s="135">
        <v>1.46</v>
      </c>
      <c r="K64" s="135">
        <v>0.92</v>
      </c>
      <c r="L64" s="83"/>
    </row>
    <row r="65" spans="1:12">
      <c r="A65" s="131">
        <v>2019</v>
      </c>
      <c r="B65" s="132">
        <v>3261772</v>
      </c>
      <c r="C65" s="132">
        <v>179990957</v>
      </c>
      <c r="D65" s="133">
        <v>18.203592306029019</v>
      </c>
      <c r="E65" s="132">
        <v>276491174</v>
      </c>
      <c r="F65" s="134">
        <f t="shared" si="0"/>
        <v>650.9826494497795</v>
      </c>
      <c r="G65" s="135">
        <v>1.56</v>
      </c>
      <c r="H65" s="135">
        <v>1.37</v>
      </c>
      <c r="I65" s="135">
        <v>1.1396030278651859</v>
      </c>
      <c r="J65" s="135">
        <v>1.4757521380167882</v>
      </c>
      <c r="K65" s="135">
        <v>0.92505382256696456</v>
      </c>
      <c r="L65" s="83"/>
    </row>
    <row r="66" spans="1:12">
      <c r="A66" s="131">
        <v>2020</v>
      </c>
      <c r="B66" s="132">
        <v>2903622</v>
      </c>
      <c r="C66" s="132">
        <v>159184488</v>
      </c>
      <c r="D66" s="136">
        <v>18.239999999999998</v>
      </c>
      <c r="E66" s="132">
        <v>275936367</v>
      </c>
      <c r="F66" s="134">
        <f t="shared" si="0"/>
        <v>576.88839543212509</v>
      </c>
      <c r="G66" s="135">
        <v>1.3849940400298213</v>
      </c>
      <c r="H66" s="135">
        <v>1.2072943551160547</v>
      </c>
      <c r="I66" s="135">
        <v>1.1471500677848228</v>
      </c>
      <c r="J66" s="135">
        <v>1.4727908947894124</v>
      </c>
      <c r="K66" s="135">
        <v>0.81973235941866673</v>
      </c>
      <c r="L66" s="186"/>
    </row>
    <row r="67" spans="1:12">
      <c r="A67" s="131">
        <v>2021</v>
      </c>
      <c r="B67" s="132">
        <v>3132411</v>
      </c>
      <c r="C67" s="132">
        <v>174130694</v>
      </c>
      <c r="D67" s="136">
        <v>17.989999999999998</v>
      </c>
      <c r="E67" s="132">
        <v>282354993</v>
      </c>
      <c r="F67" s="134">
        <f>(C67*1000)/E67</f>
        <v>616.7083930405297</v>
      </c>
      <c r="G67" s="135">
        <v>1.4941237412872104</v>
      </c>
      <c r="H67" s="135">
        <v>1.3206500618241208</v>
      </c>
      <c r="I67" s="135">
        <v>1.1314270679522456</v>
      </c>
      <c r="J67" s="135">
        <v>1.5070498583056589</v>
      </c>
      <c r="K67" s="135">
        <v>0.87631477787264256</v>
      </c>
      <c r="L67" s="186"/>
    </row>
    <row r="68" spans="1:12">
      <c r="A68" s="83"/>
      <c r="B68" s="83"/>
      <c r="C68" s="83"/>
      <c r="D68" s="83"/>
      <c r="E68" s="83"/>
      <c r="F68" s="83"/>
      <c r="G68" s="83"/>
      <c r="H68" s="83"/>
      <c r="I68" s="83"/>
      <c r="J68" s="83"/>
      <c r="K68" s="83"/>
      <c r="L68" s="83"/>
    </row>
    <row r="69" spans="1:12">
      <c r="A69" s="187"/>
      <c r="B69" s="83"/>
      <c r="C69" s="83"/>
      <c r="D69" s="83"/>
      <c r="E69" s="83"/>
      <c r="F69" s="83"/>
      <c r="G69" s="83"/>
      <c r="H69" s="83"/>
      <c r="I69" s="83"/>
      <c r="J69" s="83"/>
      <c r="K69" s="83"/>
      <c r="L69" s="83"/>
    </row>
    <row r="70" spans="1:12">
      <c r="A70" s="83"/>
      <c r="B70" s="83"/>
      <c r="C70" s="83"/>
      <c r="D70" s="83"/>
      <c r="E70" s="83"/>
      <c r="F70" s="83"/>
      <c r="G70" s="83"/>
      <c r="H70" s="83"/>
      <c r="I70" s="83"/>
      <c r="J70" s="83"/>
      <c r="K70" s="83"/>
      <c r="L70" s="83"/>
    </row>
  </sheetData>
  <mergeCells count="1">
    <mergeCell ref="G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40"/>
  <sheetViews>
    <sheetView workbookViewId="0">
      <selection activeCell="P36" sqref="P36"/>
    </sheetView>
  </sheetViews>
  <sheetFormatPr defaultRowHeight="15"/>
  <cols>
    <col min="1" max="1" width="20.7109375" style="1" customWidth="1"/>
    <col min="2" max="2" width="9.140625" style="1"/>
  </cols>
  <sheetData>
    <row r="1" spans="1:2">
      <c r="A1" s="1" t="s">
        <v>432</v>
      </c>
      <c r="B1" s="1" t="s">
        <v>516</v>
      </c>
    </row>
    <row r="2" spans="1:2">
      <c r="A2" s="1" t="s">
        <v>443</v>
      </c>
      <c r="B2" s="1" t="s">
        <v>517</v>
      </c>
    </row>
    <row r="3" spans="1:2">
      <c r="A3" s="1" t="s">
        <v>434</v>
      </c>
      <c r="B3" s="1" t="s">
        <v>518</v>
      </c>
    </row>
    <row r="5" spans="1:2">
      <c r="A5" s="1" t="s">
        <v>0</v>
      </c>
      <c r="B5" s="1" t="s">
        <v>64</v>
      </c>
    </row>
    <row r="6" spans="1:2">
      <c r="A6" s="1" t="s">
        <v>1</v>
      </c>
      <c r="B6" s="2">
        <v>200</v>
      </c>
    </row>
    <row r="7" spans="1:2">
      <c r="A7" s="1" t="s">
        <v>4</v>
      </c>
      <c r="B7" s="2">
        <v>200</v>
      </c>
    </row>
    <row r="8" spans="1:2">
      <c r="A8" s="1" t="s">
        <v>63</v>
      </c>
      <c r="B8" s="2">
        <v>100</v>
      </c>
    </row>
    <row r="9" spans="1:2">
      <c r="A9" s="1" t="s">
        <v>6</v>
      </c>
      <c r="B9" s="2">
        <v>50</v>
      </c>
    </row>
    <row r="10" spans="1:2">
      <c r="A10" s="1" t="s">
        <v>11</v>
      </c>
      <c r="B10" s="2">
        <v>212.78</v>
      </c>
    </row>
    <row r="11" spans="1:2">
      <c r="A11" s="1" t="s">
        <v>12</v>
      </c>
      <c r="B11" s="2">
        <v>50</v>
      </c>
    </row>
    <row r="12" spans="1:2">
      <c r="A12" s="1" t="s">
        <v>13</v>
      </c>
      <c r="B12" s="2">
        <v>140</v>
      </c>
    </row>
    <row r="13" spans="1:2">
      <c r="A13" s="1" t="s">
        <v>14</v>
      </c>
      <c r="B13" s="2">
        <v>100</v>
      </c>
    </row>
    <row r="14" spans="1:2">
      <c r="A14" s="1" t="s">
        <v>15</v>
      </c>
      <c r="B14" s="2">
        <v>150</v>
      </c>
    </row>
    <row r="15" spans="1:2">
      <c r="A15" s="1" t="s">
        <v>16</v>
      </c>
      <c r="B15" s="2">
        <v>97</v>
      </c>
    </row>
    <row r="16" spans="1:2">
      <c r="A16" s="1" t="s">
        <v>17</v>
      </c>
      <c r="B16" s="2">
        <v>100</v>
      </c>
    </row>
    <row r="17" spans="1:2">
      <c r="A17" s="1" t="s">
        <v>18</v>
      </c>
      <c r="B17" s="2">
        <v>120</v>
      </c>
    </row>
    <row r="18" spans="1:2">
      <c r="A18" s="1" t="s">
        <v>19</v>
      </c>
      <c r="B18" s="2">
        <v>110</v>
      </c>
    </row>
    <row r="19" spans="1:2">
      <c r="A19" s="1" t="s">
        <v>23</v>
      </c>
      <c r="B19" s="2">
        <v>135</v>
      </c>
    </row>
    <row r="20" spans="1:2">
      <c r="A20" s="1" t="s">
        <v>24</v>
      </c>
      <c r="B20" s="2">
        <v>75</v>
      </c>
    </row>
    <row r="21" spans="1:2">
      <c r="A21" s="1" t="s">
        <v>25</v>
      </c>
      <c r="B21" s="2">
        <v>150</v>
      </c>
    </row>
    <row r="22" spans="1:2">
      <c r="A22" s="1" t="s">
        <v>26</v>
      </c>
      <c r="B22" s="2">
        <v>75</v>
      </c>
    </row>
    <row r="23" spans="1:2">
      <c r="A23" s="1" t="s">
        <v>28</v>
      </c>
      <c r="B23" s="2">
        <v>75</v>
      </c>
    </row>
    <row r="24" spans="1:2">
      <c r="A24" s="1" t="s">
        <v>34</v>
      </c>
      <c r="B24" s="2">
        <v>130</v>
      </c>
    </row>
    <row r="25" spans="1:2">
      <c r="A25" s="1" t="s">
        <v>35</v>
      </c>
      <c r="B25" s="2">
        <v>120</v>
      </c>
    </row>
    <row r="26" spans="1:2">
      <c r="A26" s="1" t="s">
        <v>36</v>
      </c>
      <c r="B26" s="2">
        <v>200</v>
      </c>
    </row>
    <row r="27" spans="1:2">
      <c r="A27" s="1" t="s">
        <v>37</v>
      </c>
      <c r="B27" s="2">
        <v>158</v>
      </c>
    </row>
    <row r="28" spans="1:2">
      <c r="A28" s="1" t="s">
        <v>38</v>
      </c>
      <c r="B28" s="2">
        <v>110</v>
      </c>
    </row>
    <row r="29" spans="1:2">
      <c r="A29" s="1" t="s">
        <v>41</v>
      </c>
      <c r="B29" s="2">
        <v>120</v>
      </c>
    </row>
    <row r="30" spans="1:2">
      <c r="A30" s="1" t="s">
        <v>42</v>
      </c>
      <c r="B30" s="2">
        <v>50</v>
      </c>
    </row>
    <row r="31" spans="1:2">
      <c r="A31" s="1" t="s">
        <v>43</v>
      </c>
      <c r="B31" s="2">
        <v>100</v>
      </c>
    </row>
    <row r="32" spans="1:2">
      <c r="A32" s="1" t="s">
        <v>44</v>
      </c>
      <c r="B32" s="2">
        <v>200</v>
      </c>
    </row>
    <row r="33" spans="1:2">
      <c r="A33" s="1" t="s">
        <v>45</v>
      </c>
      <c r="B33" s="2">
        <v>120</v>
      </c>
    </row>
    <row r="34" spans="1:2">
      <c r="A34" s="1" t="s">
        <v>47</v>
      </c>
      <c r="B34" s="2">
        <v>64</v>
      </c>
    </row>
    <row r="35" spans="1:2">
      <c r="A35" s="1" t="s">
        <v>48</v>
      </c>
      <c r="B35" s="2">
        <v>150</v>
      </c>
    </row>
    <row r="36" spans="1:2">
      <c r="A36" s="1" t="s">
        <v>49</v>
      </c>
      <c r="B36" s="2">
        <v>200</v>
      </c>
    </row>
    <row r="37" spans="1:2">
      <c r="A37" s="1" t="s">
        <v>50</v>
      </c>
      <c r="B37" s="2">
        <v>100</v>
      </c>
    </row>
    <row r="38" spans="1:2">
      <c r="A38" s="1" t="s">
        <v>51</v>
      </c>
      <c r="B38" s="2">
        <v>200</v>
      </c>
    </row>
    <row r="40" spans="1:2">
      <c r="A40" s="1" t="s">
        <v>582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67"/>
  <sheetViews>
    <sheetView workbookViewId="0">
      <selection activeCell="B9" sqref="B9"/>
    </sheetView>
  </sheetViews>
  <sheetFormatPr defaultRowHeight="15"/>
  <cols>
    <col min="1" max="1" width="18.5703125" style="1" customWidth="1"/>
    <col min="2" max="2" width="57.28515625" style="1" customWidth="1"/>
    <col min="3" max="3" width="26" style="1" bestFit="1" customWidth="1"/>
    <col min="4" max="4" width="29" style="1" bestFit="1" customWidth="1"/>
    <col min="5" max="5" width="14.85546875" style="1" bestFit="1" customWidth="1"/>
    <col min="6" max="6" width="27.7109375" style="1" bestFit="1" customWidth="1"/>
    <col min="7" max="7" width="26" style="1" bestFit="1" customWidth="1"/>
    <col min="8" max="8" width="56.42578125" style="1" bestFit="1" customWidth="1"/>
    <col min="9" max="9" width="13.85546875" style="1" bestFit="1" customWidth="1"/>
    <col min="10" max="10" width="32.42578125" style="1" bestFit="1" customWidth="1"/>
    <col min="11" max="11" width="35" style="1" bestFit="1" customWidth="1"/>
    <col min="12" max="12" width="13.85546875" style="1" bestFit="1" customWidth="1"/>
    <col min="13" max="13" width="19.28515625" style="1" bestFit="1" customWidth="1"/>
    <col min="14" max="14" width="19.5703125" style="1" bestFit="1" customWidth="1"/>
    <col min="15" max="16384" width="9.140625" style="1"/>
  </cols>
  <sheetData>
    <row r="1" spans="1:14">
      <c r="A1" s="1" t="s">
        <v>432</v>
      </c>
      <c r="B1" s="1" t="s">
        <v>519</v>
      </c>
    </row>
    <row r="2" spans="1:14">
      <c r="A2" s="1" t="s">
        <v>443</v>
      </c>
      <c r="B2" s="1" t="s">
        <v>520</v>
      </c>
    </row>
    <row r="3" spans="1:14">
      <c r="A3" s="1" t="s">
        <v>434</v>
      </c>
      <c r="B3" s="1" t="s">
        <v>521</v>
      </c>
    </row>
    <row r="5" spans="1:14">
      <c r="A5" s="83" t="s">
        <v>466</v>
      </c>
      <c r="B5" s="83"/>
      <c r="C5" s="83"/>
      <c r="D5" s="83"/>
      <c r="E5" s="83"/>
      <c r="F5" s="83"/>
      <c r="G5" s="83"/>
      <c r="H5" s="83"/>
      <c r="I5" s="83"/>
      <c r="J5" s="83"/>
      <c r="K5" s="83"/>
      <c r="L5" s="83"/>
      <c r="M5" s="83"/>
      <c r="N5" s="83"/>
    </row>
    <row r="6" spans="1:14">
      <c r="A6" s="38"/>
      <c r="B6" s="100" t="s">
        <v>522</v>
      </c>
      <c r="C6" s="100"/>
      <c r="D6" s="100"/>
      <c r="E6" s="100"/>
      <c r="F6" s="100" t="s">
        <v>523</v>
      </c>
      <c r="G6" s="100"/>
      <c r="H6" s="100"/>
      <c r="I6" s="100"/>
      <c r="J6" s="96"/>
      <c r="K6" s="96"/>
      <c r="L6" s="38"/>
      <c r="M6" s="38"/>
      <c r="N6" s="138"/>
    </row>
    <row r="7" spans="1:14">
      <c r="A7" s="38" t="s">
        <v>0</v>
      </c>
      <c r="B7" s="139" t="s">
        <v>524</v>
      </c>
      <c r="C7" s="139" t="s">
        <v>525</v>
      </c>
      <c r="D7" s="139" t="s">
        <v>526</v>
      </c>
      <c r="E7" s="139" t="s">
        <v>52</v>
      </c>
      <c r="F7" s="139" t="s">
        <v>524</v>
      </c>
      <c r="G7" s="139" t="s">
        <v>525</v>
      </c>
      <c r="H7" s="139" t="s">
        <v>526</v>
      </c>
      <c r="I7" s="139" t="s">
        <v>52</v>
      </c>
      <c r="J7" s="139" t="s">
        <v>527</v>
      </c>
      <c r="K7" s="139" t="s">
        <v>528</v>
      </c>
      <c r="L7" s="139" t="s">
        <v>529</v>
      </c>
      <c r="M7" s="139" t="s">
        <v>531</v>
      </c>
      <c r="N7" s="139" t="s">
        <v>530</v>
      </c>
    </row>
    <row r="8" spans="1:14">
      <c r="A8" s="139" t="s">
        <v>1</v>
      </c>
      <c r="B8" s="141">
        <v>1153775</v>
      </c>
      <c r="C8" s="141">
        <v>203637</v>
      </c>
      <c r="D8" s="141">
        <v>0</v>
      </c>
      <c r="E8" s="141">
        <v>1357412</v>
      </c>
      <c r="F8" s="141">
        <v>59733</v>
      </c>
      <c r="G8" s="141">
        <v>453602</v>
      </c>
      <c r="H8" s="141">
        <v>0</v>
      </c>
      <c r="I8" s="141">
        <v>513335</v>
      </c>
      <c r="J8" s="140">
        <v>573009</v>
      </c>
      <c r="K8" s="140">
        <v>319134</v>
      </c>
      <c r="L8" s="140">
        <v>16632</v>
      </c>
      <c r="M8" s="140">
        <v>85878</v>
      </c>
      <c r="N8" s="140">
        <v>2865400</v>
      </c>
    </row>
    <row r="9" spans="1:14">
      <c r="A9" s="139" t="s">
        <v>2</v>
      </c>
      <c r="B9" s="141">
        <v>608948</v>
      </c>
      <c r="C9" s="141">
        <v>126962</v>
      </c>
      <c r="D9" s="141">
        <v>0</v>
      </c>
      <c r="E9" s="141">
        <v>735910</v>
      </c>
      <c r="F9" s="141">
        <v>280449</v>
      </c>
      <c r="G9" s="141">
        <v>174472</v>
      </c>
      <c r="H9" s="141">
        <v>0</v>
      </c>
      <c r="I9" s="141">
        <v>454921</v>
      </c>
      <c r="J9" s="140">
        <v>83923</v>
      </c>
      <c r="K9" s="140">
        <v>153551</v>
      </c>
      <c r="L9" s="140">
        <v>14973</v>
      </c>
      <c r="M9" s="140">
        <v>33485</v>
      </c>
      <c r="N9" s="140">
        <v>1476763</v>
      </c>
    </row>
    <row r="10" spans="1:14">
      <c r="A10" s="139" t="s">
        <v>3</v>
      </c>
      <c r="B10" s="141">
        <v>1084251</v>
      </c>
      <c r="C10" s="141">
        <v>680107</v>
      </c>
      <c r="D10" s="141">
        <v>0</v>
      </c>
      <c r="E10" s="141">
        <v>1764358</v>
      </c>
      <c r="F10" s="141">
        <v>156927</v>
      </c>
      <c r="G10" s="141">
        <v>548889</v>
      </c>
      <c r="H10" s="141">
        <v>0</v>
      </c>
      <c r="I10" s="141">
        <v>705816</v>
      </c>
      <c r="J10" s="140">
        <v>417984</v>
      </c>
      <c r="K10" s="140">
        <v>191286</v>
      </c>
      <c r="L10" s="140">
        <v>188981</v>
      </c>
      <c r="M10" s="140">
        <v>299463</v>
      </c>
      <c r="N10" s="140">
        <v>3567888</v>
      </c>
    </row>
    <row r="11" spans="1:14">
      <c r="A11" s="139" t="s">
        <v>4</v>
      </c>
      <c r="B11" s="141">
        <v>1025919</v>
      </c>
      <c r="C11" s="141">
        <v>280448</v>
      </c>
      <c r="D11" s="141">
        <v>0</v>
      </c>
      <c r="E11" s="141">
        <v>1306367</v>
      </c>
      <c r="F11" s="141">
        <v>202786</v>
      </c>
      <c r="G11" s="141">
        <v>353465</v>
      </c>
      <c r="H11" s="141">
        <v>0</v>
      </c>
      <c r="I11" s="141">
        <v>556251</v>
      </c>
      <c r="J11" s="140">
        <v>266797</v>
      </c>
      <c r="K11" s="140">
        <v>284182</v>
      </c>
      <c r="L11" s="140">
        <v>42583</v>
      </c>
      <c r="M11" s="140">
        <v>100021</v>
      </c>
      <c r="N11" s="140">
        <v>2556201</v>
      </c>
    </row>
    <row r="12" spans="1:14">
      <c r="A12" s="139" t="s">
        <v>5</v>
      </c>
      <c r="B12" s="141">
        <v>5166858</v>
      </c>
      <c r="C12" s="141">
        <v>4731224</v>
      </c>
      <c r="D12" s="141">
        <v>0</v>
      </c>
      <c r="E12" s="141">
        <v>9898082</v>
      </c>
      <c r="F12" s="141">
        <v>2697034</v>
      </c>
      <c r="G12" s="141">
        <v>3916536</v>
      </c>
      <c r="H12" s="141">
        <v>0</v>
      </c>
      <c r="I12" s="141">
        <v>6613570</v>
      </c>
      <c r="J12" s="140">
        <v>684100</v>
      </c>
      <c r="K12" s="140">
        <v>4618333</v>
      </c>
      <c r="L12" s="140">
        <v>1235236</v>
      </c>
      <c r="M12" s="140">
        <v>546065</v>
      </c>
      <c r="N12" s="140">
        <v>23595386</v>
      </c>
    </row>
    <row r="13" spans="1:14">
      <c r="A13" s="139" t="s">
        <v>6</v>
      </c>
      <c r="B13" s="141">
        <v>1283453</v>
      </c>
      <c r="C13" s="141">
        <v>1322724</v>
      </c>
      <c r="D13" s="141">
        <v>0</v>
      </c>
      <c r="E13" s="141">
        <v>2606177</v>
      </c>
      <c r="F13" s="141">
        <v>583050</v>
      </c>
      <c r="G13" s="141">
        <v>986630</v>
      </c>
      <c r="H13" s="141">
        <v>0</v>
      </c>
      <c r="I13" s="141">
        <v>1569680</v>
      </c>
      <c r="J13" s="140">
        <v>387261</v>
      </c>
      <c r="K13" s="140">
        <v>248976</v>
      </c>
      <c r="L13" s="140">
        <v>131599</v>
      </c>
      <c r="M13" s="140">
        <v>-53820</v>
      </c>
      <c r="N13" s="140">
        <v>4889873</v>
      </c>
    </row>
    <row r="14" spans="1:14">
      <c r="A14" s="139" t="s">
        <v>7</v>
      </c>
      <c r="B14" s="141">
        <v>943260</v>
      </c>
      <c r="C14" s="141">
        <v>383400</v>
      </c>
      <c r="D14" s="141">
        <v>0</v>
      </c>
      <c r="E14" s="141">
        <v>1326660</v>
      </c>
      <c r="F14" s="141">
        <v>269941</v>
      </c>
      <c r="G14" s="141">
        <v>581581</v>
      </c>
      <c r="H14" s="141">
        <v>0</v>
      </c>
      <c r="I14" s="141">
        <v>851522</v>
      </c>
      <c r="J14" s="140">
        <v>122415</v>
      </c>
      <c r="K14" s="140">
        <v>65258</v>
      </c>
      <c r="L14" s="140">
        <v>294534</v>
      </c>
      <c r="M14" s="140">
        <v>382935</v>
      </c>
      <c r="N14" s="140">
        <v>3043324</v>
      </c>
    </row>
    <row r="15" spans="1:14">
      <c r="A15" s="139" t="s">
        <v>8</v>
      </c>
      <c r="B15" s="141">
        <v>497435</v>
      </c>
      <c r="C15" s="141">
        <v>5441</v>
      </c>
      <c r="D15" s="141">
        <v>0</v>
      </c>
      <c r="E15" s="141">
        <v>502876</v>
      </c>
      <c r="F15" s="141">
        <v>437064</v>
      </c>
      <c r="G15" s="141">
        <v>20987</v>
      </c>
      <c r="H15" s="141">
        <v>0</v>
      </c>
      <c r="I15" s="141">
        <v>458051</v>
      </c>
      <c r="J15" s="140">
        <v>390749</v>
      </c>
      <c r="K15" s="140">
        <v>142341</v>
      </c>
      <c r="L15" s="140">
        <v>61502</v>
      </c>
      <c r="M15" s="140">
        <v>169202</v>
      </c>
      <c r="N15" s="140">
        <v>1724721</v>
      </c>
    </row>
    <row r="16" spans="1:14">
      <c r="A16" s="139" t="s">
        <v>287</v>
      </c>
      <c r="B16" s="141">
        <v>0</v>
      </c>
      <c r="C16" s="141">
        <v>450838</v>
      </c>
      <c r="D16" s="141">
        <v>0</v>
      </c>
      <c r="E16" s="141">
        <v>450838</v>
      </c>
      <c r="F16" s="141">
        <v>125428</v>
      </c>
      <c r="G16" s="141">
        <v>8908</v>
      </c>
      <c r="H16" s="141">
        <v>0</v>
      </c>
      <c r="I16" s="141">
        <v>134336</v>
      </c>
      <c r="J16" s="140">
        <v>24665</v>
      </c>
      <c r="K16" s="140">
        <v>0</v>
      </c>
      <c r="L16" s="140">
        <v>0</v>
      </c>
      <c r="M16" s="140">
        <v>58585</v>
      </c>
      <c r="N16" s="140">
        <v>668424</v>
      </c>
    </row>
    <row r="17" spans="1:14">
      <c r="A17" s="139" t="s">
        <v>10</v>
      </c>
      <c r="B17" s="141">
        <v>6568232</v>
      </c>
      <c r="C17" s="141">
        <v>1818544</v>
      </c>
      <c r="D17" s="141">
        <v>0</v>
      </c>
      <c r="E17" s="141">
        <v>8386776</v>
      </c>
      <c r="F17" s="141">
        <v>1300982</v>
      </c>
      <c r="G17" s="141">
        <v>1290852</v>
      </c>
      <c r="H17" s="141">
        <v>0</v>
      </c>
      <c r="I17" s="141">
        <v>2591834</v>
      </c>
      <c r="J17" s="140">
        <v>882733</v>
      </c>
      <c r="K17" s="140">
        <v>1146855</v>
      </c>
      <c r="L17" s="140">
        <v>688310</v>
      </c>
      <c r="M17" s="140">
        <v>581830</v>
      </c>
      <c r="N17" s="140">
        <v>14278338</v>
      </c>
    </row>
    <row r="18" spans="1:14">
      <c r="A18" s="139" t="s">
        <v>11</v>
      </c>
      <c r="B18" s="141">
        <v>1762623</v>
      </c>
      <c r="C18" s="141">
        <v>741621</v>
      </c>
      <c r="D18" s="141">
        <v>0</v>
      </c>
      <c r="E18" s="141">
        <v>2504244</v>
      </c>
      <c r="F18" s="141">
        <v>693191</v>
      </c>
      <c r="G18" s="141">
        <v>395960</v>
      </c>
      <c r="H18" s="141">
        <v>0</v>
      </c>
      <c r="I18" s="141">
        <v>1089151</v>
      </c>
      <c r="J18" s="140">
        <v>413091</v>
      </c>
      <c r="K18" s="140">
        <v>469126</v>
      </c>
      <c r="L18" s="140">
        <v>45073</v>
      </c>
      <c r="M18" s="140">
        <v>102151</v>
      </c>
      <c r="N18" s="140">
        <v>4622836</v>
      </c>
    </row>
    <row r="19" spans="1:14">
      <c r="A19" s="139" t="s">
        <v>12</v>
      </c>
      <c r="B19" s="141">
        <v>266020</v>
      </c>
      <c r="C19" s="141">
        <v>175784</v>
      </c>
      <c r="D19" s="141">
        <v>0</v>
      </c>
      <c r="E19" s="141">
        <v>441804</v>
      </c>
      <c r="F19" s="141">
        <v>58570</v>
      </c>
      <c r="G19" s="141">
        <v>85636</v>
      </c>
      <c r="H19" s="141">
        <v>0</v>
      </c>
      <c r="I19" s="141">
        <v>144206</v>
      </c>
      <c r="J19" s="140">
        <v>108444</v>
      </c>
      <c r="K19" s="140">
        <v>46549</v>
      </c>
      <c r="L19" s="140">
        <v>60513</v>
      </c>
      <c r="M19" s="140">
        <v>87936</v>
      </c>
      <c r="N19" s="140">
        <v>889452</v>
      </c>
    </row>
    <row r="20" spans="1:14">
      <c r="A20" s="139" t="s">
        <v>13</v>
      </c>
      <c r="B20" s="141">
        <v>511559</v>
      </c>
      <c r="C20" s="141">
        <v>236850</v>
      </c>
      <c r="D20" s="141">
        <v>0</v>
      </c>
      <c r="E20" s="141">
        <v>748409</v>
      </c>
      <c r="F20" s="141">
        <v>129198</v>
      </c>
      <c r="G20" s="141">
        <v>255972</v>
      </c>
      <c r="H20" s="141">
        <v>0</v>
      </c>
      <c r="I20" s="141">
        <v>385170</v>
      </c>
      <c r="J20" s="140">
        <v>74592</v>
      </c>
      <c r="K20" s="140">
        <v>37169</v>
      </c>
      <c r="L20" s="140">
        <v>27992</v>
      </c>
      <c r="M20" s="140">
        <v>34159</v>
      </c>
      <c r="N20" s="140">
        <v>1307491</v>
      </c>
    </row>
    <row r="21" spans="1:14">
      <c r="A21" s="139" t="s">
        <v>14</v>
      </c>
      <c r="B21" s="141">
        <v>4239202</v>
      </c>
      <c r="C21" s="141">
        <v>769264</v>
      </c>
      <c r="D21" s="141">
        <v>0</v>
      </c>
      <c r="E21" s="141">
        <v>5008466</v>
      </c>
      <c r="F21" s="141">
        <v>888147</v>
      </c>
      <c r="G21" s="141">
        <v>1332843</v>
      </c>
      <c r="H21" s="141">
        <v>0</v>
      </c>
      <c r="I21" s="141">
        <v>2220990</v>
      </c>
      <c r="J21" s="140">
        <v>728296</v>
      </c>
      <c r="K21" s="140">
        <v>1132639</v>
      </c>
      <c r="L21" s="140">
        <v>379629</v>
      </c>
      <c r="M21" s="140">
        <v>597787</v>
      </c>
      <c r="N21" s="140">
        <v>10067807</v>
      </c>
    </row>
    <row r="22" spans="1:14">
      <c r="A22" s="139" t="s">
        <v>15</v>
      </c>
      <c r="B22" s="141">
        <v>1842803</v>
      </c>
      <c r="C22" s="141">
        <v>587331</v>
      </c>
      <c r="D22" s="141">
        <v>10</v>
      </c>
      <c r="E22" s="141">
        <v>2430144</v>
      </c>
      <c r="F22" s="141">
        <v>926153</v>
      </c>
      <c r="G22" s="141">
        <v>660846</v>
      </c>
      <c r="H22" s="141">
        <v>0</v>
      </c>
      <c r="I22" s="141">
        <v>1586999</v>
      </c>
      <c r="J22" s="140">
        <v>445910</v>
      </c>
      <c r="K22" s="140">
        <v>13693</v>
      </c>
      <c r="L22" s="140">
        <v>43518</v>
      </c>
      <c r="M22" s="140">
        <v>123439</v>
      </c>
      <c r="N22" s="140">
        <v>4643703</v>
      </c>
    </row>
    <row r="23" spans="1:14">
      <c r="A23" s="139" t="s">
        <v>16</v>
      </c>
      <c r="B23" s="141">
        <v>1224020</v>
      </c>
      <c r="C23" s="141">
        <v>618301</v>
      </c>
      <c r="D23" s="141">
        <v>0</v>
      </c>
      <c r="E23" s="141">
        <v>1842321</v>
      </c>
      <c r="F23" s="141">
        <v>265942</v>
      </c>
      <c r="G23" s="141">
        <v>785858</v>
      </c>
      <c r="H23" s="141">
        <v>0</v>
      </c>
      <c r="I23" s="141">
        <v>1051800</v>
      </c>
      <c r="J23" s="140">
        <v>176422</v>
      </c>
      <c r="K23" s="140">
        <v>147058</v>
      </c>
      <c r="L23" s="140">
        <v>5449</v>
      </c>
      <c r="M23" s="140">
        <v>129344</v>
      </c>
      <c r="N23" s="140">
        <v>3352394</v>
      </c>
    </row>
    <row r="24" spans="1:14">
      <c r="A24" s="139" t="s">
        <v>17</v>
      </c>
      <c r="B24" s="141">
        <v>676149</v>
      </c>
      <c r="C24" s="141">
        <v>430913</v>
      </c>
      <c r="D24" s="141">
        <v>0</v>
      </c>
      <c r="E24" s="141">
        <v>1107062</v>
      </c>
      <c r="F24" s="141">
        <v>197455</v>
      </c>
      <c r="G24" s="141">
        <v>388046</v>
      </c>
      <c r="H24" s="141">
        <v>0</v>
      </c>
      <c r="I24" s="141">
        <v>585501</v>
      </c>
      <c r="J24" s="140">
        <v>182008</v>
      </c>
      <c r="K24" s="140">
        <v>344659</v>
      </c>
      <c r="L24" s="140">
        <v>125875</v>
      </c>
      <c r="M24" s="140">
        <v>295076</v>
      </c>
      <c r="N24" s="140">
        <v>2640181</v>
      </c>
    </row>
    <row r="25" spans="1:14">
      <c r="A25" s="139" t="s">
        <v>18</v>
      </c>
      <c r="B25" s="141">
        <v>1379455</v>
      </c>
      <c r="C25" s="141">
        <v>275390</v>
      </c>
      <c r="D25" s="141">
        <v>59.4</v>
      </c>
      <c r="E25" s="141">
        <v>1654904.4</v>
      </c>
      <c r="F25" s="141">
        <v>484352</v>
      </c>
      <c r="G25" s="141">
        <v>516665</v>
      </c>
      <c r="H25" s="141">
        <v>0</v>
      </c>
      <c r="I25" s="141">
        <v>1001017</v>
      </c>
      <c r="J25" s="140">
        <v>52957</v>
      </c>
      <c r="K25" s="140">
        <v>97093</v>
      </c>
      <c r="L25" s="140">
        <v>142856</v>
      </c>
      <c r="M25" s="140">
        <v>171075</v>
      </c>
      <c r="N25" s="140">
        <v>3119902.4</v>
      </c>
    </row>
    <row r="26" spans="1:14">
      <c r="A26" s="139" t="s">
        <v>19</v>
      </c>
      <c r="B26" s="141">
        <v>971945</v>
      </c>
      <c r="C26" s="141">
        <v>85396</v>
      </c>
      <c r="D26" s="141">
        <v>0</v>
      </c>
      <c r="E26" s="141">
        <v>1057341</v>
      </c>
      <c r="F26" s="141">
        <v>459101</v>
      </c>
      <c r="G26" s="141">
        <v>151245</v>
      </c>
      <c r="H26" s="141">
        <v>0</v>
      </c>
      <c r="I26" s="141">
        <v>610346</v>
      </c>
      <c r="J26" s="140">
        <v>85018</v>
      </c>
      <c r="K26" s="140">
        <v>114297</v>
      </c>
      <c r="L26" s="140">
        <v>156919</v>
      </c>
      <c r="M26" s="140">
        <v>104246</v>
      </c>
      <c r="N26" s="140">
        <v>2128167</v>
      </c>
    </row>
    <row r="27" spans="1:14">
      <c r="A27" s="139" t="s">
        <v>20</v>
      </c>
      <c r="B27" s="141">
        <v>597663</v>
      </c>
      <c r="C27" s="141">
        <v>120439</v>
      </c>
      <c r="D27" s="141">
        <v>0</v>
      </c>
      <c r="E27" s="141">
        <v>718102</v>
      </c>
      <c r="F27" s="141">
        <v>253089</v>
      </c>
      <c r="G27" s="141">
        <v>361916</v>
      </c>
      <c r="H27" s="141">
        <v>0</v>
      </c>
      <c r="I27" s="141">
        <v>615005</v>
      </c>
      <c r="J27" s="140">
        <v>139187</v>
      </c>
      <c r="K27" s="140">
        <v>32476</v>
      </c>
      <c r="L27" s="140">
        <v>73382</v>
      </c>
      <c r="M27" s="140">
        <v>23625</v>
      </c>
      <c r="N27" s="140">
        <v>1601777</v>
      </c>
    </row>
    <row r="28" spans="1:14">
      <c r="A28" s="139" t="s">
        <v>21</v>
      </c>
      <c r="B28" s="141">
        <v>1590609</v>
      </c>
      <c r="C28" s="141">
        <v>670688</v>
      </c>
      <c r="D28" s="141">
        <v>0</v>
      </c>
      <c r="E28" s="141">
        <v>2261297</v>
      </c>
      <c r="F28" s="141">
        <v>297668</v>
      </c>
      <c r="G28" s="141">
        <v>403724</v>
      </c>
      <c r="H28" s="141">
        <v>0</v>
      </c>
      <c r="I28" s="141">
        <v>701392</v>
      </c>
      <c r="J28" s="140">
        <v>185142</v>
      </c>
      <c r="K28" s="140">
        <v>504103</v>
      </c>
      <c r="L28" s="140">
        <v>297226</v>
      </c>
      <c r="M28" s="140">
        <v>480155</v>
      </c>
      <c r="N28" s="140">
        <v>4429315</v>
      </c>
    </row>
    <row r="29" spans="1:14">
      <c r="A29" s="139" t="s">
        <v>22</v>
      </c>
      <c r="B29" s="141">
        <v>877552</v>
      </c>
      <c r="C29" s="141">
        <v>654190</v>
      </c>
      <c r="D29" s="141">
        <v>0</v>
      </c>
      <c r="E29" s="141">
        <v>1531742</v>
      </c>
      <c r="F29" s="141">
        <v>313006</v>
      </c>
      <c r="G29" s="141">
        <v>1492450</v>
      </c>
      <c r="H29" s="141">
        <v>0</v>
      </c>
      <c r="I29" s="141">
        <v>1805456</v>
      </c>
      <c r="J29" s="140">
        <v>725266</v>
      </c>
      <c r="K29" s="140">
        <v>552929</v>
      </c>
      <c r="L29" s="140">
        <v>553258</v>
      </c>
      <c r="M29" s="140">
        <v>633127</v>
      </c>
      <c r="N29" s="140">
        <v>5801778</v>
      </c>
    </row>
    <row r="30" spans="1:14">
      <c r="A30" s="139" t="s">
        <v>23</v>
      </c>
      <c r="B30" s="141">
        <v>1505939</v>
      </c>
      <c r="C30" s="141">
        <v>2401688</v>
      </c>
      <c r="D30" s="141">
        <v>0</v>
      </c>
      <c r="E30" s="141">
        <v>3907627</v>
      </c>
      <c r="F30" s="141">
        <v>415428</v>
      </c>
      <c r="G30" s="141">
        <v>1299361</v>
      </c>
      <c r="H30" s="141">
        <v>0</v>
      </c>
      <c r="I30" s="141">
        <v>1714789</v>
      </c>
      <c r="J30" s="140">
        <v>238596</v>
      </c>
      <c r="K30" s="140">
        <v>263636</v>
      </c>
      <c r="L30" s="140">
        <v>65636</v>
      </c>
      <c r="M30" s="140">
        <v>303581</v>
      </c>
      <c r="N30" s="140">
        <v>6493865</v>
      </c>
    </row>
    <row r="31" spans="1:14">
      <c r="A31" s="139" t="s">
        <v>24</v>
      </c>
      <c r="B31" s="141">
        <v>1265830</v>
      </c>
      <c r="C31" s="141">
        <v>1473827</v>
      </c>
      <c r="D31" s="141">
        <v>0</v>
      </c>
      <c r="E31" s="141">
        <v>2739657</v>
      </c>
      <c r="F31" s="141">
        <v>572643</v>
      </c>
      <c r="G31" s="141">
        <v>1038384</v>
      </c>
      <c r="H31" s="141">
        <v>0</v>
      </c>
      <c r="I31" s="141">
        <v>1611027</v>
      </c>
      <c r="J31" s="140">
        <v>352356</v>
      </c>
      <c r="K31" s="140">
        <v>512161</v>
      </c>
      <c r="L31" s="140">
        <v>127393</v>
      </c>
      <c r="M31" s="140">
        <v>218996</v>
      </c>
      <c r="N31" s="140">
        <v>5561590</v>
      </c>
    </row>
    <row r="32" spans="1:14">
      <c r="A32" s="139" t="s">
        <v>25</v>
      </c>
      <c r="B32" s="141">
        <v>689563</v>
      </c>
      <c r="C32" s="141">
        <v>209551</v>
      </c>
      <c r="D32" s="141">
        <v>0</v>
      </c>
      <c r="E32" s="141">
        <v>899114</v>
      </c>
      <c r="F32" s="141">
        <v>115318</v>
      </c>
      <c r="G32" s="141">
        <v>323776</v>
      </c>
      <c r="H32" s="141">
        <v>0</v>
      </c>
      <c r="I32" s="141">
        <v>439094</v>
      </c>
      <c r="J32" s="140">
        <v>73030</v>
      </c>
      <c r="K32" s="140">
        <v>47217</v>
      </c>
      <c r="L32" s="140">
        <v>69647</v>
      </c>
      <c r="M32" s="140">
        <v>145539</v>
      </c>
      <c r="N32" s="140">
        <v>1673641</v>
      </c>
    </row>
    <row r="33" spans="1:14">
      <c r="A33" s="139" t="s">
        <v>26</v>
      </c>
      <c r="B33" s="141">
        <v>1026758</v>
      </c>
      <c r="C33" s="141">
        <v>522356</v>
      </c>
      <c r="D33" s="141">
        <v>0</v>
      </c>
      <c r="E33" s="141">
        <v>1549114</v>
      </c>
      <c r="F33" s="141">
        <v>515111</v>
      </c>
      <c r="G33" s="141">
        <v>647283</v>
      </c>
      <c r="H33" s="141">
        <v>0</v>
      </c>
      <c r="I33" s="141">
        <v>1162394</v>
      </c>
      <c r="J33" s="140">
        <v>203539</v>
      </c>
      <c r="K33" s="140">
        <v>422484</v>
      </c>
      <c r="L33" s="140">
        <v>88571</v>
      </c>
      <c r="M33" s="140">
        <v>199059</v>
      </c>
      <c r="N33" s="140">
        <v>3625161</v>
      </c>
    </row>
    <row r="34" spans="1:14">
      <c r="A34" s="139" t="s">
        <v>69</v>
      </c>
      <c r="B34" s="141">
        <v>585442</v>
      </c>
      <c r="C34" s="141">
        <v>148671</v>
      </c>
      <c r="D34" s="141">
        <v>0</v>
      </c>
      <c r="E34" s="141">
        <v>734113</v>
      </c>
      <c r="F34" s="141">
        <v>138177</v>
      </c>
      <c r="G34" s="141">
        <v>233380</v>
      </c>
      <c r="H34" s="141">
        <v>0</v>
      </c>
      <c r="I34" s="141">
        <v>371557</v>
      </c>
      <c r="J34" s="140">
        <v>98553</v>
      </c>
      <c r="K34" s="140">
        <v>126412</v>
      </c>
      <c r="L34" s="140">
        <v>3634</v>
      </c>
      <c r="M34" s="140">
        <v>24837</v>
      </c>
      <c r="N34" s="140">
        <v>1359106</v>
      </c>
    </row>
    <row r="35" spans="1:14">
      <c r="A35" s="139" t="s">
        <v>28</v>
      </c>
      <c r="B35" s="141">
        <v>638239</v>
      </c>
      <c r="C35" s="141">
        <v>315807</v>
      </c>
      <c r="D35" s="141">
        <v>0</v>
      </c>
      <c r="E35" s="141">
        <v>954046</v>
      </c>
      <c r="F35" s="141">
        <v>164481</v>
      </c>
      <c r="G35" s="141">
        <v>159195</v>
      </c>
      <c r="H35" s="141">
        <v>0</v>
      </c>
      <c r="I35" s="141">
        <v>323676</v>
      </c>
      <c r="J35" s="140">
        <v>161153</v>
      </c>
      <c r="K35" s="140">
        <v>108342</v>
      </c>
      <c r="L35" s="140">
        <v>35797</v>
      </c>
      <c r="M35" s="140">
        <v>0</v>
      </c>
      <c r="N35" s="140">
        <v>1583014</v>
      </c>
    </row>
    <row r="36" spans="1:14">
      <c r="A36" s="139" t="s">
        <v>29</v>
      </c>
      <c r="B36" s="141">
        <v>486705</v>
      </c>
      <c r="C36" s="141">
        <v>645547</v>
      </c>
      <c r="D36" s="141">
        <v>0</v>
      </c>
      <c r="E36" s="141">
        <v>1132252</v>
      </c>
      <c r="F36" s="141">
        <v>175074</v>
      </c>
      <c r="G36" s="141">
        <v>78133</v>
      </c>
      <c r="H36" s="141">
        <v>0</v>
      </c>
      <c r="I36" s="141">
        <v>253207</v>
      </c>
      <c r="J36" s="140">
        <v>493581</v>
      </c>
      <c r="K36" s="140">
        <v>142060</v>
      </c>
      <c r="L36" s="140">
        <v>185332</v>
      </c>
      <c r="M36" s="140">
        <v>88838</v>
      </c>
      <c r="N36" s="140">
        <v>2295270</v>
      </c>
    </row>
    <row r="37" spans="1:14">
      <c r="A37" s="139" t="s">
        <v>288</v>
      </c>
      <c r="B37" s="141">
        <v>283372</v>
      </c>
      <c r="C37" s="141">
        <v>91283</v>
      </c>
      <c r="D37" s="141">
        <v>0</v>
      </c>
      <c r="E37" s="141">
        <v>374655</v>
      </c>
      <c r="F37" s="141">
        <v>99417</v>
      </c>
      <c r="G37" s="141">
        <v>155725</v>
      </c>
      <c r="H37" s="141">
        <v>0</v>
      </c>
      <c r="I37" s="141">
        <v>255142</v>
      </c>
      <c r="J37" s="140">
        <v>223468</v>
      </c>
      <c r="K37" s="140">
        <v>129653</v>
      </c>
      <c r="L37" s="140">
        <v>94615</v>
      </c>
      <c r="M37" s="140">
        <v>83929</v>
      </c>
      <c r="N37" s="140">
        <v>1161462</v>
      </c>
    </row>
    <row r="38" spans="1:14">
      <c r="A38" s="139" t="s">
        <v>289</v>
      </c>
      <c r="B38" s="141">
        <v>2760187</v>
      </c>
      <c r="C38" s="141">
        <v>697306</v>
      </c>
      <c r="D38" s="141">
        <v>0</v>
      </c>
      <c r="E38" s="141">
        <v>3457493</v>
      </c>
      <c r="F38" s="141">
        <v>761752</v>
      </c>
      <c r="G38" s="141">
        <v>895088</v>
      </c>
      <c r="H38" s="141">
        <v>0</v>
      </c>
      <c r="I38" s="141">
        <v>1656840</v>
      </c>
      <c r="J38" s="140">
        <v>270315</v>
      </c>
      <c r="K38" s="140">
        <v>1280049</v>
      </c>
      <c r="L38" s="140">
        <v>1456478</v>
      </c>
      <c r="M38" s="140">
        <v>1417533</v>
      </c>
      <c r="N38" s="140">
        <v>9538708</v>
      </c>
    </row>
    <row r="39" spans="1:14">
      <c r="A39" s="139" t="s">
        <v>290</v>
      </c>
      <c r="B39" s="141">
        <v>474163</v>
      </c>
      <c r="C39" s="141">
        <v>192021</v>
      </c>
      <c r="D39" s="141">
        <v>0</v>
      </c>
      <c r="E39" s="141">
        <v>666184</v>
      </c>
      <c r="F39" s="141">
        <v>49221</v>
      </c>
      <c r="G39" s="141">
        <v>108216</v>
      </c>
      <c r="H39" s="141">
        <v>0</v>
      </c>
      <c r="I39" s="141">
        <v>157437</v>
      </c>
      <c r="J39" s="140">
        <v>419896</v>
      </c>
      <c r="K39" s="140">
        <v>176160</v>
      </c>
      <c r="L39" s="140">
        <v>64255</v>
      </c>
      <c r="M39" s="140">
        <v>152565</v>
      </c>
      <c r="N39" s="140">
        <v>1636497</v>
      </c>
    </row>
    <row r="40" spans="1:14">
      <c r="A40" s="139" t="s">
        <v>291</v>
      </c>
      <c r="B40" s="141">
        <v>4274851</v>
      </c>
      <c r="C40" s="141">
        <v>4472373</v>
      </c>
      <c r="D40" s="141">
        <v>0</v>
      </c>
      <c r="E40" s="141">
        <v>8747224</v>
      </c>
      <c r="F40" s="141">
        <v>2123549</v>
      </c>
      <c r="G40" s="141">
        <v>2579126</v>
      </c>
      <c r="H40" s="141">
        <v>0</v>
      </c>
      <c r="I40" s="141">
        <v>4702675</v>
      </c>
      <c r="J40" s="140">
        <v>1370105</v>
      </c>
      <c r="K40" s="140">
        <v>644875</v>
      </c>
      <c r="L40" s="140">
        <v>1448224</v>
      </c>
      <c r="M40" s="140">
        <v>2120212</v>
      </c>
      <c r="N40" s="140">
        <v>19033315</v>
      </c>
    </row>
    <row r="41" spans="1:14">
      <c r="A41" s="139" t="s">
        <v>292</v>
      </c>
      <c r="B41" s="141">
        <v>4558684</v>
      </c>
      <c r="C41" s="141">
        <v>418596</v>
      </c>
      <c r="D41" s="141">
        <v>0</v>
      </c>
      <c r="E41" s="141">
        <v>4977280</v>
      </c>
      <c r="F41" s="141">
        <v>775541</v>
      </c>
      <c r="G41" s="141">
        <v>301709</v>
      </c>
      <c r="H41" s="141">
        <v>0</v>
      </c>
      <c r="I41" s="141">
        <v>1077250</v>
      </c>
      <c r="J41" s="140">
        <v>418708</v>
      </c>
      <c r="K41" s="140">
        <v>378746</v>
      </c>
      <c r="L41" s="140">
        <v>199118</v>
      </c>
      <c r="M41" s="140">
        <v>503521</v>
      </c>
      <c r="N41" s="140">
        <v>7554623</v>
      </c>
    </row>
    <row r="42" spans="1:14">
      <c r="A42" s="139" t="s">
        <v>293</v>
      </c>
      <c r="B42" s="141">
        <v>372599</v>
      </c>
      <c r="C42" s="141">
        <v>335379</v>
      </c>
      <c r="D42" s="141">
        <v>0</v>
      </c>
      <c r="E42" s="141">
        <v>707978</v>
      </c>
      <c r="F42" s="141">
        <v>30814</v>
      </c>
      <c r="G42" s="141">
        <v>165393</v>
      </c>
      <c r="H42" s="141">
        <v>0</v>
      </c>
      <c r="I42" s="141">
        <v>196207</v>
      </c>
      <c r="J42" s="140">
        <v>40559</v>
      </c>
      <c r="K42" s="140">
        <v>40850</v>
      </c>
      <c r="L42" s="140">
        <v>22578</v>
      </c>
      <c r="M42" s="140">
        <v>11061</v>
      </c>
      <c r="N42" s="140">
        <v>1019233</v>
      </c>
    </row>
    <row r="43" spans="1:14">
      <c r="A43" s="139" t="s">
        <v>36</v>
      </c>
      <c r="B43" s="141">
        <v>2223112</v>
      </c>
      <c r="C43" s="141">
        <v>1322745</v>
      </c>
      <c r="D43" s="141">
        <v>0</v>
      </c>
      <c r="E43" s="141">
        <v>3545857</v>
      </c>
      <c r="F43" s="141">
        <v>505865</v>
      </c>
      <c r="G43" s="141">
        <v>1269194</v>
      </c>
      <c r="H43" s="141">
        <v>0</v>
      </c>
      <c r="I43" s="141">
        <v>1775059</v>
      </c>
      <c r="J43" s="140">
        <v>594894</v>
      </c>
      <c r="K43" s="140">
        <v>872321</v>
      </c>
      <c r="L43" s="140">
        <v>196594</v>
      </c>
      <c r="M43" s="140">
        <v>340856</v>
      </c>
      <c r="N43" s="140">
        <v>7325581</v>
      </c>
    </row>
    <row r="44" spans="1:14">
      <c r="A44" s="139" t="s">
        <v>37</v>
      </c>
      <c r="B44" s="141">
        <v>1491475</v>
      </c>
      <c r="C44" s="141">
        <v>296796</v>
      </c>
      <c r="D44" s="141">
        <v>0</v>
      </c>
      <c r="E44" s="141">
        <v>1788271</v>
      </c>
      <c r="F44" s="141">
        <v>759705</v>
      </c>
      <c r="G44" s="141">
        <v>360300</v>
      </c>
      <c r="H44" s="141">
        <v>0</v>
      </c>
      <c r="I44" s="141">
        <v>1120005</v>
      </c>
      <c r="J44" s="140">
        <v>406363</v>
      </c>
      <c r="K44" s="140">
        <v>295034</v>
      </c>
      <c r="L44" s="140">
        <v>131313</v>
      </c>
      <c r="M44" s="140">
        <v>192288</v>
      </c>
      <c r="N44" s="140">
        <v>3933274</v>
      </c>
    </row>
    <row r="45" spans="1:14">
      <c r="A45" s="139" t="s">
        <v>38</v>
      </c>
      <c r="B45" s="141">
        <v>1219205</v>
      </c>
      <c r="C45" s="141">
        <v>487758</v>
      </c>
      <c r="D45" s="141">
        <v>0</v>
      </c>
      <c r="E45" s="141">
        <v>1706963</v>
      </c>
      <c r="F45" s="141">
        <v>301388</v>
      </c>
      <c r="G45" s="141">
        <v>444299</v>
      </c>
      <c r="H45" s="141">
        <v>0</v>
      </c>
      <c r="I45" s="141">
        <v>745687</v>
      </c>
      <c r="J45" s="140">
        <v>311067</v>
      </c>
      <c r="K45" s="140">
        <v>191205</v>
      </c>
      <c r="L45" s="140">
        <v>130056</v>
      </c>
      <c r="M45" s="140">
        <v>132001</v>
      </c>
      <c r="N45" s="140">
        <v>3216979</v>
      </c>
    </row>
    <row r="46" spans="1:14">
      <c r="A46" s="139" t="s">
        <v>39</v>
      </c>
      <c r="B46" s="141">
        <v>3719359</v>
      </c>
      <c r="C46" s="141">
        <v>6277900</v>
      </c>
      <c r="D46" s="141">
        <v>0</v>
      </c>
      <c r="E46" s="141">
        <v>9997259</v>
      </c>
      <c r="F46" s="141">
        <v>1659245</v>
      </c>
      <c r="G46" s="141">
        <v>2640359</v>
      </c>
      <c r="H46" s="141">
        <v>0</v>
      </c>
      <c r="I46" s="141">
        <v>4299604</v>
      </c>
      <c r="J46" s="140">
        <v>1121544</v>
      </c>
      <c r="K46" s="140">
        <v>1330781</v>
      </c>
      <c r="L46" s="140">
        <v>833075</v>
      </c>
      <c r="M46" s="140">
        <v>1413880</v>
      </c>
      <c r="N46" s="140">
        <v>18996143</v>
      </c>
    </row>
    <row r="47" spans="1:14">
      <c r="A47" s="139" t="s">
        <v>294</v>
      </c>
      <c r="B47" s="141">
        <v>402173</v>
      </c>
      <c r="C47" s="141">
        <v>43802</v>
      </c>
      <c r="D47" s="141">
        <v>0</v>
      </c>
      <c r="E47" s="141">
        <v>445975</v>
      </c>
      <c r="F47" s="141">
        <v>119949</v>
      </c>
      <c r="G47" s="141">
        <v>26502</v>
      </c>
      <c r="H47" s="141">
        <v>0</v>
      </c>
      <c r="I47" s="141">
        <v>146451</v>
      </c>
      <c r="J47" s="140">
        <v>45039</v>
      </c>
      <c r="K47" s="140">
        <v>39585</v>
      </c>
      <c r="L47" s="140">
        <v>25772</v>
      </c>
      <c r="M47" s="140">
        <v>90623</v>
      </c>
      <c r="N47" s="140">
        <v>793445</v>
      </c>
    </row>
    <row r="48" spans="1:14">
      <c r="A48" s="139" t="s">
        <v>295</v>
      </c>
      <c r="B48" s="141">
        <v>2109007</v>
      </c>
      <c r="C48" s="141">
        <v>781937</v>
      </c>
      <c r="D48" s="141">
        <v>0</v>
      </c>
      <c r="E48" s="141">
        <v>2890944</v>
      </c>
      <c r="F48" s="141">
        <v>440414</v>
      </c>
      <c r="G48" s="141">
        <v>353334</v>
      </c>
      <c r="H48" s="141">
        <v>0</v>
      </c>
      <c r="I48" s="141">
        <v>793748</v>
      </c>
      <c r="J48" s="140">
        <v>140587</v>
      </c>
      <c r="K48" s="140">
        <v>99788</v>
      </c>
      <c r="L48" s="140">
        <v>33995</v>
      </c>
      <c r="M48" s="140">
        <v>46246</v>
      </c>
      <c r="N48" s="140">
        <v>4005308</v>
      </c>
    </row>
    <row r="49" spans="1:14">
      <c r="A49" s="139" t="s">
        <v>296</v>
      </c>
      <c r="B49" s="141">
        <v>445520</v>
      </c>
      <c r="C49" s="141">
        <v>220014</v>
      </c>
      <c r="D49" s="141">
        <v>0</v>
      </c>
      <c r="E49" s="141">
        <v>665534</v>
      </c>
      <c r="F49" s="141">
        <v>89347</v>
      </c>
      <c r="G49" s="141">
        <v>208464</v>
      </c>
      <c r="H49" s="141">
        <v>0</v>
      </c>
      <c r="I49" s="141">
        <v>297811</v>
      </c>
      <c r="J49" s="140">
        <v>131373</v>
      </c>
      <c r="K49" s="140">
        <v>104884</v>
      </c>
      <c r="L49" s="140">
        <v>1341</v>
      </c>
      <c r="M49" s="140">
        <v>23643</v>
      </c>
      <c r="N49" s="140">
        <v>1224586</v>
      </c>
    </row>
    <row r="50" spans="1:14">
      <c r="A50" s="139" t="s">
        <v>43</v>
      </c>
      <c r="B50" s="141">
        <v>1369145</v>
      </c>
      <c r="C50" s="141">
        <v>202947</v>
      </c>
      <c r="D50" s="141">
        <v>26.4</v>
      </c>
      <c r="E50" s="141">
        <v>1572118.4</v>
      </c>
      <c r="F50" s="141">
        <v>383189</v>
      </c>
      <c r="G50" s="141">
        <v>352819</v>
      </c>
      <c r="H50" s="141">
        <v>0</v>
      </c>
      <c r="I50" s="141">
        <v>736008</v>
      </c>
      <c r="J50" s="140">
        <v>357787</v>
      </c>
      <c r="K50" s="140">
        <v>129883</v>
      </c>
      <c r="L50" s="140">
        <v>8765</v>
      </c>
      <c r="M50" s="140">
        <v>10645</v>
      </c>
      <c r="N50" s="140">
        <v>2815206.4</v>
      </c>
    </row>
    <row r="51" spans="1:14">
      <c r="A51" s="139" t="s">
        <v>44</v>
      </c>
      <c r="B51" s="141">
        <v>11374193</v>
      </c>
      <c r="C51" s="141">
        <v>4153347</v>
      </c>
      <c r="D51" s="141">
        <v>0</v>
      </c>
      <c r="E51" s="141">
        <v>15527540</v>
      </c>
      <c r="F51" s="141">
        <v>2107446</v>
      </c>
      <c r="G51" s="141">
        <v>3569816</v>
      </c>
      <c r="H51" s="141">
        <v>0</v>
      </c>
      <c r="I51" s="141">
        <v>5677262</v>
      </c>
      <c r="J51" s="140">
        <v>815338</v>
      </c>
      <c r="K51" s="140">
        <v>1678432</v>
      </c>
      <c r="L51" s="140">
        <v>2343982</v>
      </c>
      <c r="M51" s="140">
        <v>1605750</v>
      </c>
      <c r="N51" s="140">
        <v>27648304</v>
      </c>
    </row>
    <row r="52" spans="1:14">
      <c r="A52" s="139" t="s">
        <v>45</v>
      </c>
      <c r="B52" s="141">
        <v>1160963</v>
      </c>
      <c r="C52" s="141">
        <v>252629</v>
      </c>
      <c r="D52" s="141">
        <v>0</v>
      </c>
      <c r="E52" s="141">
        <v>1413592</v>
      </c>
      <c r="F52" s="141">
        <v>299291</v>
      </c>
      <c r="G52" s="141">
        <v>278822</v>
      </c>
      <c r="H52" s="141">
        <v>0</v>
      </c>
      <c r="I52" s="141">
        <v>578113</v>
      </c>
      <c r="J52" s="140">
        <v>102502</v>
      </c>
      <c r="K52" s="140">
        <v>158557</v>
      </c>
      <c r="L52" s="140">
        <v>83347</v>
      </c>
      <c r="M52" s="140">
        <v>331620</v>
      </c>
      <c r="N52" s="140">
        <v>2667731</v>
      </c>
    </row>
    <row r="53" spans="1:14">
      <c r="A53" s="139" t="s">
        <v>46</v>
      </c>
      <c r="B53" s="141">
        <v>216302</v>
      </c>
      <c r="C53" s="141">
        <v>135357</v>
      </c>
      <c r="D53" s="141">
        <v>0</v>
      </c>
      <c r="E53" s="141">
        <v>351659</v>
      </c>
      <c r="F53" s="141">
        <v>119344</v>
      </c>
      <c r="G53" s="141">
        <v>147977</v>
      </c>
      <c r="H53" s="141">
        <v>0</v>
      </c>
      <c r="I53" s="141">
        <v>267321</v>
      </c>
      <c r="J53" s="140">
        <v>122577</v>
      </c>
      <c r="K53" s="140">
        <v>84539</v>
      </c>
      <c r="L53" s="140">
        <v>5504</v>
      </c>
      <c r="M53" s="140">
        <v>7054</v>
      </c>
      <c r="N53" s="140">
        <v>838654</v>
      </c>
    </row>
    <row r="54" spans="1:14">
      <c r="A54" s="139" t="s">
        <v>47</v>
      </c>
      <c r="B54" s="141">
        <v>1792628</v>
      </c>
      <c r="C54" s="141">
        <v>424499</v>
      </c>
      <c r="D54" s="141">
        <v>1</v>
      </c>
      <c r="E54" s="141">
        <v>2217128</v>
      </c>
      <c r="F54" s="141">
        <v>1519246</v>
      </c>
      <c r="G54" s="141">
        <v>828662</v>
      </c>
      <c r="H54" s="141">
        <v>0</v>
      </c>
      <c r="I54" s="141">
        <v>2347908</v>
      </c>
      <c r="J54" s="140">
        <v>644871</v>
      </c>
      <c r="K54" s="140">
        <v>1020800</v>
      </c>
      <c r="L54" s="140">
        <v>259817</v>
      </c>
      <c r="M54" s="140">
        <v>342237</v>
      </c>
      <c r="N54" s="140">
        <v>6832761</v>
      </c>
    </row>
    <row r="55" spans="1:14">
      <c r="A55" s="139" t="s">
        <v>48</v>
      </c>
      <c r="B55" s="141">
        <v>1801997</v>
      </c>
      <c r="C55" s="141">
        <v>1260212</v>
      </c>
      <c r="D55" s="141">
        <v>0</v>
      </c>
      <c r="E55" s="141">
        <v>3062209</v>
      </c>
      <c r="F55" s="141">
        <v>1019178</v>
      </c>
      <c r="G55" s="141">
        <v>794693</v>
      </c>
      <c r="H55" s="141">
        <v>0</v>
      </c>
      <c r="I55" s="141">
        <v>1813871</v>
      </c>
      <c r="J55" s="140">
        <v>977572</v>
      </c>
      <c r="K55" s="140">
        <v>447929</v>
      </c>
      <c r="L55" s="140">
        <v>33749</v>
      </c>
      <c r="M55" s="140">
        <v>743270</v>
      </c>
      <c r="N55" s="140">
        <v>7078600</v>
      </c>
    </row>
    <row r="56" spans="1:14">
      <c r="A56" s="139" t="s">
        <v>297</v>
      </c>
      <c r="B56" s="141">
        <v>1393312</v>
      </c>
      <c r="C56" s="141">
        <v>44895</v>
      </c>
      <c r="D56" s="141">
        <v>0</v>
      </c>
      <c r="E56" s="141">
        <v>1438207</v>
      </c>
      <c r="F56" s="141">
        <v>544896</v>
      </c>
      <c r="G56" s="141">
        <v>147355</v>
      </c>
      <c r="H56" s="141">
        <v>0</v>
      </c>
      <c r="I56" s="141">
        <v>692251</v>
      </c>
      <c r="J56" s="140">
        <v>125517</v>
      </c>
      <c r="K56" s="140">
        <v>261906</v>
      </c>
      <c r="L56" s="140">
        <v>65077</v>
      </c>
      <c r="M56" s="140">
        <v>58434</v>
      </c>
      <c r="N56" s="140">
        <v>2641392</v>
      </c>
    </row>
    <row r="57" spans="1:14">
      <c r="A57" s="139" t="s">
        <v>50</v>
      </c>
      <c r="B57" s="141">
        <v>1545692</v>
      </c>
      <c r="C57" s="141">
        <v>1098118</v>
      </c>
      <c r="D57" s="141">
        <v>0</v>
      </c>
      <c r="E57" s="141">
        <v>2643810</v>
      </c>
      <c r="F57" s="141">
        <v>293363</v>
      </c>
      <c r="G57" s="141">
        <v>991898</v>
      </c>
      <c r="H57" s="141">
        <v>0</v>
      </c>
      <c r="I57" s="141">
        <v>1285261</v>
      </c>
      <c r="J57" s="140">
        <v>315582</v>
      </c>
      <c r="K57" s="140">
        <v>608066</v>
      </c>
      <c r="L57" s="140">
        <v>276037</v>
      </c>
      <c r="M57" s="140">
        <v>764463</v>
      </c>
      <c r="N57" s="140">
        <v>5893219</v>
      </c>
    </row>
    <row r="58" spans="1:14">
      <c r="A58" s="139" t="s">
        <v>51</v>
      </c>
      <c r="B58" s="141">
        <v>430059</v>
      </c>
      <c r="C58" s="141">
        <v>412315</v>
      </c>
      <c r="D58" s="141">
        <v>0</v>
      </c>
      <c r="E58" s="141">
        <v>842374</v>
      </c>
      <c r="F58" s="141">
        <v>113023</v>
      </c>
      <c r="G58" s="141">
        <v>62697</v>
      </c>
      <c r="H58" s="141">
        <v>0</v>
      </c>
      <c r="I58" s="141">
        <v>175720</v>
      </c>
      <c r="J58" s="140">
        <v>43308</v>
      </c>
      <c r="K58" s="140">
        <v>225035</v>
      </c>
      <c r="L58" s="140">
        <v>0</v>
      </c>
      <c r="M58" s="140">
        <v>79</v>
      </c>
      <c r="N58" s="140">
        <v>1286516</v>
      </c>
    </row>
    <row r="59" spans="1:14">
      <c r="A59" s="139" t="s">
        <v>298</v>
      </c>
      <c r="B59" s="141">
        <v>0</v>
      </c>
      <c r="C59" s="141">
        <v>0</v>
      </c>
      <c r="D59" s="141">
        <v>442843.56737999991</v>
      </c>
      <c r="E59" s="141">
        <v>442843.56737999991</v>
      </c>
      <c r="F59" s="141">
        <v>0</v>
      </c>
      <c r="G59" s="141">
        <v>0</v>
      </c>
      <c r="H59" s="141">
        <v>249898.59999999998</v>
      </c>
      <c r="I59" s="141">
        <v>249898.59999999998</v>
      </c>
      <c r="J59" s="140">
        <v>2691639.513969996</v>
      </c>
      <c r="K59" s="140">
        <v>0</v>
      </c>
      <c r="L59" s="140">
        <v>0</v>
      </c>
      <c r="M59" s="140">
        <v>0</v>
      </c>
      <c r="N59" s="140">
        <v>3384381.681349996</v>
      </c>
    </row>
    <row r="60" spans="1:14">
      <c r="A60" s="139" t="s">
        <v>52</v>
      </c>
      <c r="B60" s="141">
        <v>85888205</v>
      </c>
      <c r="C60" s="141">
        <v>44709168</v>
      </c>
      <c r="D60" s="141">
        <v>442940.36737999989</v>
      </c>
      <c r="E60" s="141">
        <v>131040313.36738001</v>
      </c>
      <c r="F60" s="141">
        <v>27290681</v>
      </c>
      <c r="G60" s="141">
        <v>35629043</v>
      </c>
      <c r="H60" s="141">
        <v>249898.59999999998</v>
      </c>
      <c r="I60" s="141">
        <v>63169622.600000001</v>
      </c>
      <c r="J60" s="140">
        <v>20461388.513969995</v>
      </c>
      <c r="K60" s="140">
        <v>22483097</v>
      </c>
      <c r="L60" s="140">
        <v>12875742</v>
      </c>
      <c r="M60" s="140">
        <v>16358524</v>
      </c>
      <c r="N60" s="140">
        <v>266388687.48135</v>
      </c>
    </row>
    <row r="61" spans="1:14">
      <c r="A61" s="38"/>
      <c r="B61" s="38"/>
      <c r="C61" s="38"/>
      <c r="D61" s="38"/>
      <c r="E61" s="38"/>
      <c r="F61" s="38"/>
      <c r="G61" s="38"/>
      <c r="H61" s="38"/>
      <c r="I61" s="38"/>
      <c r="J61" s="38"/>
      <c r="K61" s="38"/>
      <c r="L61" s="38"/>
      <c r="M61" s="38"/>
      <c r="N61" s="38"/>
    </row>
    <row r="62" spans="1:14" ht="50.25" customHeight="1">
      <c r="A62" s="142" t="s">
        <v>532</v>
      </c>
      <c r="B62" s="142"/>
      <c r="C62" s="142"/>
      <c r="D62" s="142"/>
      <c r="E62" s="142"/>
      <c r="F62" s="142"/>
      <c r="G62" s="142"/>
      <c r="H62" s="38"/>
      <c r="I62" s="138"/>
      <c r="J62" s="138"/>
      <c r="K62" s="138"/>
      <c r="L62" s="138"/>
      <c r="M62" s="138"/>
      <c r="N62" s="38"/>
    </row>
    <row r="63" spans="1:14">
      <c r="A63" s="38"/>
      <c r="B63" s="138"/>
      <c r="C63" s="138"/>
      <c r="D63" s="138"/>
      <c r="E63" s="138"/>
      <c r="F63" s="138"/>
      <c r="G63" s="38"/>
      <c r="H63" s="38"/>
      <c r="I63" s="138"/>
      <c r="J63" s="138"/>
      <c r="K63" s="138"/>
      <c r="L63" s="138"/>
      <c r="M63" s="138"/>
      <c r="N63" s="38"/>
    </row>
    <row r="64" spans="1:14">
      <c r="A64" s="38"/>
      <c r="B64" s="138"/>
      <c r="C64" s="138"/>
      <c r="D64" s="138"/>
      <c r="E64" s="138"/>
      <c r="F64" s="138"/>
      <c r="G64" s="38"/>
      <c r="H64" s="38"/>
      <c r="I64" s="138"/>
      <c r="J64" s="138"/>
      <c r="K64" s="138"/>
      <c r="L64" s="138"/>
      <c r="M64" s="138"/>
      <c r="N64" s="38"/>
    </row>
    <row r="65" spans="1:14">
      <c r="A65" s="38"/>
      <c r="B65" s="138"/>
      <c r="C65" s="138"/>
      <c r="D65" s="138"/>
      <c r="E65" s="138"/>
      <c r="F65" s="138"/>
      <c r="G65" s="138"/>
      <c r="H65" s="38"/>
      <c r="I65" s="138"/>
      <c r="J65" s="138"/>
      <c r="K65" s="138"/>
      <c r="L65" s="138"/>
      <c r="M65" s="138"/>
      <c r="N65" s="138"/>
    </row>
    <row r="66" spans="1:14">
      <c r="A66" s="38"/>
      <c r="B66" s="83"/>
      <c r="C66" s="83"/>
      <c r="D66" s="83"/>
      <c r="E66" s="83"/>
      <c r="F66" s="83"/>
      <c r="G66" s="83"/>
      <c r="H66" s="83"/>
      <c r="I66" s="83"/>
      <c r="J66" s="83"/>
      <c r="K66" s="83"/>
      <c r="L66" s="83"/>
      <c r="M66" s="83"/>
      <c r="N66" s="83"/>
    </row>
    <row r="67" spans="1:14">
      <c r="A67" s="83"/>
      <c r="B67" s="83"/>
      <c r="C67" s="83"/>
      <c r="D67" s="83"/>
      <c r="E67" s="83"/>
      <c r="F67" s="83"/>
      <c r="G67" s="83"/>
      <c r="H67" s="83"/>
      <c r="I67" s="83"/>
      <c r="J67" s="83"/>
      <c r="K67" s="83"/>
      <c r="L67" s="83"/>
      <c r="M67" s="83"/>
      <c r="N67" s="83"/>
    </row>
  </sheetData>
  <mergeCells count="3">
    <mergeCell ref="B6:E6"/>
    <mergeCell ref="F6:I6"/>
    <mergeCell ref="A62:G6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N22"/>
  <sheetViews>
    <sheetView workbookViewId="0">
      <selection activeCell="B1" sqref="B1:B3"/>
    </sheetView>
  </sheetViews>
  <sheetFormatPr defaultColWidth="11.42578125" defaultRowHeight="15"/>
  <cols>
    <col min="1" max="1" width="43" style="147" customWidth="1"/>
    <col min="2" max="2" width="5.7109375" style="147" bestFit="1" customWidth="1"/>
    <col min="3" max="3" width="17" style="147" bestFit="1" customWidth="1"/>
    <col min="4" max="4" width="13.85546875" style="147" bestFit="1" customWidth="1"/>
    <col min="5" max="5" width="12.7109375" style="147" bestFit="1" customWidth="1"/>
    <col min="6" max="7" width="13.85546875" style="147" bestFit="1" customWidth="1"/>
    <col min="8" max="8" width="15" style="147" bestFit="1" customWidth="1"/>
    <col min="9" max="9" width="13.85546875" style="147" bestFit="1" customWidth="1"/>
    <col min="10" max="10" width="14" style="147" bestFit="1" customWidth="1"/>
    <col min="11" max="12" width="12.85546875" style="147" bestFit="1" customWidth="1"/>
    <col min="13" max="14" width="13.85546875" style="147" bestFit="1" customWidth="1"/>
    <col min="15" max="16" width="12.7109375" style="147" bestFit="1" customWidth="1"/>
    <col min="17" max="22" width="13.85546875" style="147" bestFit="1" customWidth="1"/>
    <col min="23" max="23" width="12.7109375" style="147" bestFit="1" customWidth="1"/>
    <col min="24" max="24" width="13.85546875" style="147" bestFit="1" customWidth="1"/>
    <col min="25" max="25" width="17" style="147" bestFit="1" customWidth="1"/>
    <col min="26" max="27" width="13.85546875" style="147" bestFit="1" customWidth="1"/>
    <col min="28" max="28" width="13" style="147" bestFit="1" customWidth="1"/>
    <col min="29" max="29" width="13.85546875" style="147" bestFit="1" customWidth="1"/>
    <col min="30" max="31" width="12.7109375" style="147" bestFit="1" customWidth="1"/>
    <col min="32" max="32" width="13.85546875" style="147" bestFit="1" customWidth="1"/>
    <col min="33" max="33" width="19" style="147" bestFit="1" customWidth="1"/>
    <col min="34" max="34" width="14" style="147" bestFit="1" customWidth="1"/>
    <col min="35" max="35" width="15" style="147" bestFit="1" customWidth="1"/>
    <col min="36" max="36" width="13.85546875" style="147" bestFit="1" customWidth="1"/>
    <col min="37" max="37" width="17" style="147" bestFit="1" customWidth="1"/>
    <col min="38" max="38" width="16" style="147" bestFit="1" customWidth="1"/>
    <col min="39" max="41" width="13.85546875" style="147" bestFit="1" customWidth="1"/>
    <col min="42" max="42" width="16" style="147" bestFit="1" customWidth="1"/>
    <col min="43" max="43" width="15" style="147" bestFit="1" customWidth="1"/>
    <col min="44" max="44" width="17" style="147" bestFit="1" customWidth="1"/>
    <col min="45" max="45" width="16" style="147" bestFit="1" customWidth="1"/>
    <col min="46" max="48" width="13.85546875" style="147" bestFit="1" customWidth="1"/>
    <col min="49" max="49" width="12.7109375" style="147" bestFit="1" customWidth="1"/>
    <col min="50" max="50" width="13.85546875" style="147" bestFit="1" customWidth="1"/>
    <col min="51" max="51" width="14" style="147" bestFit="1" customWidth="1"/>
    <col min="52" max="52" width="16" style="147" bestFit="1" customWidth="1"/>
    <col min="53" max="53" width="13.85546875" style="147" bestFit="1" customWidth="1"/>
    <col min="54" max="54" width="12.7109375" style="147" bestFit="1" customWidth="1"/>
    <col min="55" max="60" width="13.85546875" style="143" bestFit="1" customWidth="1"/>
    <col min="61" max="61" width="12.7109375" style="143" bestFit="1" customWidth="1"/>
    <col min="62" max="65" width="13.85546875" style="143" bestFit="1" customWidth="1"/>
    <col min="66" max="66" width="12.7109375" style="143" bestFit="1" customWidth="1"/>
    <col min="67" max="67" width="13.85546875" style="143" bestFit="1" customWidth="1"/>
    <col min="68" max="69" width="12.7109375" style="143" bestFit="1" customWidth="1"/>
    <col min="70" max="70" width="13.85546875" style="143" bestFit="1" customWidth="1"/>
    <col min="71" max="71" width="12.7109375" style="143" bestFit="1" customWidth="1"/>
    <col min="72" max="72" width="13.85546875" style="143" bestFit="1" customWidth="1"/>
    <col min="73" max="73" width="12.7109375" style="143" bestFit="1" customWidth="1"/>
    <col min="74" max="75" width="13.85546875" style="143" bestFit="1" customWidth="1"/>
    <col min="76" max="76" width="12.7109375" style="143" bestFit="1" customWidth="1"/>
    <col min="77" max="80" width="13.85546875" style="143" bestFit="1" customWidth="1"/>
    <col min="81" max="81" width="12.7109375" style="143" bestFit="1" customWidth="1"/>
    <col min="82" max="82" width="13.85546875" style="143" bestFit="1" customWidth="1"/>
    <col min="83" max="83" width="12.7109375" style="143" bestFit="1" customWidth="1"/>
    <col min="84" max="86" width="13.85546875" style="143" bestFit="1" customWidth="1"/>
    <col min="87" max="87" width="12.7109375" style="143" bestFit="1" customWidth="1"/>
    <col min="88" max="89" width="13.85546875" style="143" bestFit="1" customWidth="1"/>
    <col min="90" max="90" width="12.7109375" style="143" bestFit="1" customWidth="1"/>
    <col min="91" max="91" width="13.85546875" style="143" bestFit="1" customWidth="1"/>
    <col min="92" max="92" width="12.7109375" style="143" bestFit="1" customWidth="1"/>
    <col min="93" max="16384" width="11.42578125" style="143"/>
  </cols>
  <sheetData>
    <row r="1" spans="1:92">
      <c r="A1" s="86" t="s">
        <v>432</v>
      </c>
      <c r="B1" s="143" t="s">
        <v>533</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row>
    <row r="2" spans="1:92">
      <c r="A2" s="86" t="s">
        <v>443</v>
      </c>
      <c r="B2" s="143" t="s">
        <v>534</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row>
    <row r="3" spans="1:92">
      <c r="A3" s="86" t="s">
        <v>434</v>
      </c>
      <c r="B3" s="143" t="s">
        <v>535</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row>
    <row r="4" spans="1:92">
      <c r="A4" s="86"/>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row>
    <row r="5" spans="1:92">
      <c r="A5" s="143" t="s">
        <v>466</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row>
    <row r="6" spans="1:92" ht="17.100000000000001" customHeight="1">
      <c r="A6" s="116" t="s">
        <v>299</v>
      </c>
      <c r="B6" s="116" t="s">
        <v>300</v>
      </c>
      <c r="C6" s="116" t="s">
        <v>301</v>
      </c>
      <c r="D6" s="116" t="s">
        <v>1</v>
      </c>
      <c r="E6" s="116" t="s">
        <v>2</v>
      </c>
      <c r="F6" s="116" t="s">
        <v>3</v>
      </c>
      <c r="G6" s="116" t="s">
        <v>4</v>
      </c>
      <c r="H6" s="116" t="s">
        <v>5</v>
      </c>
      <c r="I6" s="116" t="s">
        <v>6</v>
      </c>
      <c r="J6" s="116" t="s">
        <v>7</v>
      </c>
      <c r="K6" s="116" t="s">
        <v>8</v>
      </c>
      <c r="L6" s="116" t="s">
        <v>302</v>
      </c>
      <c r="M6" s="116" t="s">
        <v>10</v>
      </c>
      <c r="N6" s="116" t="s">
        <v>11</v>
      </c>
      <c r="O6" s="116" t="s">
        <v>12</v>
      </c>
      <c r="P6" s="116" t="s">
        <v>13</v>
      </c>
      <c r="Q6" s="116" t="s">
        <v>14</v>
      </c>
      <c r="R6" s="116" t="s">
        <v>15</v>
      </c>
      <c r="S6" s="116" t="s">
        <v>16</v>
      </c>
      <c r="T6" s="116" t="s">
        <v>17</v>
      </c>
      <c r="U6" s="116" t="s">
        <v>18</v>
      </c>
      <c r="V6" s="116" t="s">
        <v>19</v>
      </c>
      <c r="W6" s="116" t="s">
        <v>20</v>
      </c>
      <c r="X6" s="116" t="s">
        <v>21</v>
      </c>
      <c r="Y6" s="116" t="s">
        <v>22</v>
      </c>
      <c r="Z6" s="116" t="s">
        <v>23</v>
      </c>
      <c r="AA6" s="116" t="s">
        <v>24</v>
      </c>
      <c r="AB6" s="116" t="s">
        <v>25</v>
      </c>
      <c r="AC6" s="116" t="s">
        <v>26</v>
      </c>
      <c r="AD6" s="116" t="s">
        <v>27</v>
      </c>
      <c r="AE6" s="116" t="s">
        <v>28</v>
      </c>
      <c r="AF6" s="116" t="s">
        <v>29</v>
      </c>
      <c r="AG6" s="116" t="s">
        <v>30</v>
      </c>
      <c r="AH6" s="116" t="s">
        <v>31</v>
      </c>
      <c r="AI6" s="116" t="s">
        <v>32</v>
      </c>
      <c r="AJ6" s="116" t="s">
        <v>33</v>
      </c>
      <c r="AK6" s="116" t="s">
        <v>34</v>
      </c>
      <c r="AL6" s="116" t="s">
        <v>35</v>
      </c>
      <c r="AM6" s="116" t="s">
        <v>36</v>
      </c>
      <c r="AN6" s="116" t="s">
        <v>37</v>
      </c>
      <c r="AO6" s="116" t="s">
        <v>38</v>
      </c>
      <c r="AP6" s="116" t="s">
        <v>39</v>
      </c>
      <c r="AQ6" s="116" t="s">
        <v>40</v>
      </c>
      <c r="AR6" s="116" t="s">
        <v>41</v>
      </c>
      <c r="AS6" s="116" t="s">
        <v>42</v>
      </c>
      <c r="AT6" s="116" t="s">
        <v>43</v>
      </c>
      <c r="AU6" s="116" t="s">
        <v>44</v>
      </c>
      <c r="AV6" s="116" t="s">
        <v>45</v>
      </c>
      <c r="AW6" s="116" t="s">
        <v>46</v>
      </c>
      <c r="AX6" s="116" t="s">
        <v>47</v>
      </c>
      <c r="AY6" s="116" t="s">
        <v>48</v>
      </c>
      <c r="AZ6" s="116" t="s">
        <v>49</v>
      </c>
      <c r="BA6" s="116" t="s">
        <v>50</v>
      </c>
      <c r="BB6" s="116" t="s">
        <v>51</v>
      </c>
      <c r="BC6" s="116" t="s">
        <v>14</v>
      </c>
      <c r="BD6" s="116" t="s">
        <v>15</v>
      </c>
      <c r="BE6" s="116" t="s">
        <v>16</v>
      </c>
      <c r="BF6" s="116" t="s">
        <v>17</v>
      </c>
      <c r="BG6" s="116" t="s">
        <v>18</v>
      </c>
      <c r="BH6" s="116" t="s">
        <v>19</v>
      </c>
      <c r="BI6" s="116" t="s">
        <v>20</v>
      </c>
      <c r="BJ6" s="116" t="s">
        <v>21</v>
      </c>
      <c r="BK6" s="116" t="s">
        <v>22</v>
      </c>
      <c r="BL6" s="116" t="s">
        <v>23</v>
      </c>
      <c r="BM6" s="116" t="s">
        <v>24</v>
      </c>
      <c r="BN6" s="116" t="s">
        <v>25</v>
      </c>
      <c r="BO6" s="116" t="s">
        <v>26</v>
      </c>
      <c r="BP6" s="116" t="s">
        <v>27</v>
      </c>
      <c r="BQ6" s="116" t="s">
        <v>28</v>
      </c>
      <c r="BR6" s="116" t="s">
        <v>29</v>
      </c>
      <c r="BS6" s="116" t="s">
        <v>30</v>
      </c>
      <c r="BT6" s="116" t="s">
        <v>31</v>
      </c>
      <c r="BU6" s="116" t="s">
        <v>32</v>
      </c>
      <c r="BV6" s="116" t="s">
        <v>33</v>
      </c>
      <c r="BW6" s="116" t="s">
        <v>34</v>
      </c>
      <c r="BX6" s="116" t="s">
        <v>35</v>
      </c>
      <c r="BY6" s="116" t="s">
        <v>36</v>
      </c>
      <c r="BZ6" s="116" t="s">
        <v>37</v>
      </c>
      <c r="CA6" s="116" t="s">
        <v>38</v>
      </c>
      <c r="CB6" s="116" t="s">
        <v>39</v>
      </c>
      <c r="CC6" s="116" t="s">
        <v>40</v>
      </c>
      <c r="CD6" s="116" t="s">
        <v>41</v>
      </c>
      <c r="CE6" s="116" t="s">
        <v>42</v>
      </c>
      <c r="CF6" s="116" t="s">
        <v>43</v>
      </c>
      <c r="CG6" s="116" t="s">
        <v>44</v>
      </c>
      <c r="CH6" s="116" t="s">
        <v>45</v>
      </c>
      <c r="CI6" s="116" t="s">
        <v>46</v>
      </c>
      <c r="CJ6" s="116" t="s">
        <v>47</v>
      </c>
      <c r="CK6" s="116" t="s">
        <v>48</v>
      </c>
      <c r="CL6" s="116" t="s">
        <v>49</v>
      </c>
      <c r="CM6" s="116" t="s">
        <v>50</v>
      </c>
      <c r="CN6" s="116" t="s">
        <v>51</v>
      </c>
    </row>
    <row r="7" spans="1:92" ht="17.100000000000001" customHeight="1">
      <c r="A7" s="117" t="s">
        <v>303</v>
      </c>
      <c r="B7" s="117" t="s">
        <v>304</v>
      </c>
      <c r="C7" s="148">
        <v>1276463121</v>
      </c>
      <c r="D7" s="148">
        <v>14251329</v>
      </c>
      <c r="E7" s="148">
        <v>1053400</v>
      </c>
      <c r="F7" s="148">
        <v>20727013</v>
      </c>
      <c r="G7" s="148">
        <v>11726678</v>
      </c>
      <c r="H7" s="148">
        <v>252484345</v>
      </c>
      <c r="I7" s="148">
        <v>18817848</v>
      </c>
      <c r="J7" s="148">
        <v>22066648</v>
      </c>
      <c r="K7" s="148">
        <v>5395710</v>
      </c>
      <c r="L7" s="148">
        <v>8997707</v>
      </c>
      <c r="M7" s="148">
        <v>49305384</v>
      </c>
      <c r="N7" s="148">
        <v>27850996</v>
      </c>
      <c r="O7" s="148">
        <v>8046691</v>
      </c>
      <c r="P7" s="148">
        <v>6472467</v>
      </c>
      <c r="Q7" s="148">
        <v>55531962</v>
      </c>
      <c r="R7" s="148">
        <v>26645852</v>
      </c>
      <c r="S7" s="148">
        <v>11816502</v>
      </c>
      <c r="T7" s="148">
        <v>11615757</v>
      </c>
      <c r="U7" s="148">
        <v>14626499</v>
      </c>
      <c r="V7" s="148">
        <v>12257234</v>
      </c>
      <c r="W7" s="148">
        <v>5452250</v>
      </c>
      <c r="X7" s="148">
        <v>25220541</v>
      </c>
      <c r="Y7" s="148">
        <v>36336125</v>
      </c>
      <c r="Z7" s="148">
        <v>34431625</v>
      </c>
      <c r="AA7" s="148">
        <v>31793412</v>
      </c>
      <c r="AB7" s="148">
        <v>9353158</v>
      </c>
      <c r="AC7" s="148">
        <v>15091423</v>
      </c>
      <c r="AD7" s="148">
        <v>3880366</v>
      </c>
      <c r="AE7" s="148">
        <v>6960988</v>
      </c>
      <c r="AF7" s="148">
        <v>10416344</v>
      </c>
      <c r="AG7" s="148">
        <v>3317286</v>
      </c>
      <c r="AH7" s="148">
        <v>43683029</v>
      </c>
      <c r="AI7" s="148">
        <v>7528261</v>
      </c>
      <c r="AJ7" s="148">
        <v>93503736</v>
      </c>
      <c r="AK7" s="148">
        <v>34716787</v>
      </c>
      <c r="AL7" s="148">
        <v>3908672</v>
      </c>
      <c r="AM7" s="148">
        <v>34909388</v>
      </c>
      <c r="AN7" s="148">
        <v>11299244</v>
      </c>
      <c r="AO7" s="148">
        <v>17782462</v>
      </c>
      <c r="AP7" s="148">
        <v>49634346</v>
      </c>
      <c r="AQ7" s="148">
        <v>4344340</v>
      </c>
      <c r="AR7" s="148">
        <v>13286248</v>
      </c>
      <c r="AS7" s="148">
        <v>2149543</v>
      </c>
      <c r="AT7" s="148">
        <v>19977968</v>
      </c>
      <c r="AU7" s="148">
        <v>65793899</v>
      </c>
      <c r="AV7" s="148">
        <v>12631617</v>
      </c>
      <c r="AW7" s="148">
        <v>4102929</v>
      </c>
      <c r="AX7" s="148">
        <v>32328105</v>
      </c>
      <c r="AY7" s="148">
        <v>32717084</v>
      </c>
      <c r="AZ7" s="148">
        <v>6046197</v>
      </c>
      <c r="BA7" s="148">
        <v>22300850</v>
      </c>
      <c r="BB7" s="148">
        <v>1874876</v>
      </c>
      <c r="BC7" s="148">
        <v>55531962</v>
      </c>
      <c r="BD7" s="148">
        <v>26645852</v>
      </c>
      <c r="BE7" s="148">
        <v>11816502</v>
      </c>
      <c r="BF7" s="148">
        <v>11615757</v>
      </c>
      <c r="BG7" s="148">
        <v>14626499</v>
      </c>
      <c r="BH7" s="148">
        <v>12257234</v>
      </c>
      <c r="BI7" s="148">
        <v>5452250</v>
      </c>
      <c r="BJ7" s="148">
        <v>25220541</v>
      </c>
      <c r="BK7" s="148">
        <v>36336125</v>
      </c>
      <c r="BL7" s="148">
        <v>34431625</v>
      </c>
      <c r="BM7" s="148">
        <v>31793412</v>
      </c>
      <c r="BN7" s="148">
        <v>9353158</v>
      </c>
      <c r="BO7" s="148">
        <v>15091423</v>
      </c>
      <c r="BP7" s="148">
        <v>3880366</v>
      </c>
      <c r="BQ7" s="148">
        <v>6960988</v>
      </c>
      <c r="BR7" s="148">
        <v>10416344</v>
      </c>
      <c r="BS7" s="148">
        <v>3317286</v>
      </c>
      <c r="BT7" s="148">
        <v>43683029</v>
      </c>
      <c r="BU7" s="148">
        <v>7528261</v>
      </c>
      <c r="BV7" s="148">
        <v>93503736</v>
      </c>
      <c r="BW7" s="148">
        <v>34716787</v>
      </c>
      <c r="BX7" s="148">
        <v>3908672</v>
      </c>
      <c r="BY7" s="148">
        <v>34909388</v>
      </c>
      <c r="BZ7" s="148">
        <v>11299244</v>
      </c>
      <c r="CA7" s="148">
        <v>17782462</v>
      </c>
      <c r="CB7" s="148">
        <v>49634346</v>
      </c>
      <c r="CC7" s="148">
        <v>4344340</v>
      </c>
      <c r="CD7" s="148">
        <v>13286248</v>
      </c>
      <c r="CE7" s="148">
        <v>2149543</v>
      </c>
      <c r="CF7" s="148">
        <v>19977968</v>
      </c>
      <c r="CG7" s="148">
        <v>65793899</v>
      </c>
      <c r="CH7" s="148">
        <v>12631617</v>
      </c>
      <c r="CI7" s="148">
        <v>4102929</v>
      </c>
      <c r="CJ7" s="148">
        <v>32328105</v>
      </c>
      <c r="CK7" s="148">
        <v>32717084</v>
      </c>
      <c r="CL7" s="148">
        <v>6046197</v>
      </c>
      <c r="CM7" s="148">
        <v>22300850</v>
      </c>
      <c r="CN7" s="148">
        <v>1874876</v>
      </c>
    </row>
    <row r="8" spans="1:92" ht="17.100000000000001" customHeight="1">
      <c r="A8" s="117" t="s">
        <v>305</v>
      </c>
      <c r="B8" s="117" t="s">
        <v>306</v>
      </c>
      <c r="C8" s="148">
        <v>23357063</v>
      </c>
      <c r="D8" s="148">
        <v>468015</v>
      </c>
      <c r="E8" s="148">
        <v>120028</v>
      </c>
      <c r="F8" s="148">
        <v>1266990</v>
      </c>
      <c r="G8" s="148">
        <v>1308040</v>
      </c>
      <c r="H8" s="148">
        <v>3151488</v>
      </c>
      <c r="I8" s="148" t="s">
        <v>307</v>
      </c>
      <c r="J8" s="148" t="s">
        <v>307</v>
      </c>
      <c r="K8" s="148" t="s">
        <v>307</v>
      </c>
      <c r="L8" s="148">
        <v>2994580</v>
      </c>
      <c r="M8" s="148" t="s">
        <v>307</v>
      </c>
      <c r="N8" s="148">
        <v>732325</v>
      </c>
      <c r="O8" s="148" t="s">
        <v>307</v>
      </c>
      <c r="P8" s="148" t="s">
        <v>307</v>
      </c>
      <c r="Q8" s="148">
        <v>59589</v>
      </c>
      <c r="R8" s="148">
        <v>13876</v>
      </c>
      <c r="S8" s="148">
        <v>2024</v>
      </c>
      <c r="T8" s="148">
        <v>815701</v>
      </c>
      <c r="U8" s="148">
        <v>707461</v>
      </c>
      <c r="V8" s="148">
        <v>103750</v>
      </c>
      <c r="W8" s="148">
        <v>44636</v>
      </c>
      <c r="X8" s="148">
        <v>893215</v>
      </c>
      <c r="Y8" s="148">
        <v>10368</v>
      </c>
      <c r="Z8" s="148">
        <v>2396416</v>
      </c>
      <c r="AA8" s="148">
        <v>809160</v>
      </c>
      <c r="AB8" s="148">
        <v>29885</v>
      </c>
      <c r="AC8" s="148">
        <v>37418</v>
      </c>
      <c r="AD8" s="148">
        <v>334759</v>
      </c>
      <c r="AE8" s="148">
        <v>123</v>
      </c>
      <c r="AF8" s="148">
        <v>386450</v>
      </c>
      <c r="AG8" s="148">
        <v>401407</v>
      </c>
      <c r="AH8" s="148">
        <v>5166</v>
      </c>
      <c r="AI8" s="148">
        <v>114185</v>
      </c>
      <c r="AJ8" s="148" t="s">
        <v>307</v>
      </c>
      <c r="AK8" s="148" t="s">
        <v>307</v>
      </c>
      <c r="AL8" s="148">
        <v>5207</v>
      </c>
      <c r="AM8" s="148" t="s">
        <v>307</v>
      </c>
      <c r="AN8" s="148" t="s">
        <v>307</v>
      </c>
      <c r="AO8" s="148">
        <v>25127</v>
      </c>
      <c r="AP8" s="148">
        <v>40395</v>
      </c>
      <c r="AQ8" s="148">
        <v>3864</v>
      </c>
      <c r="AR8" s="148">
        <v>78975</v>
      </c>
      <c r="AS8" s="148" t="s">
        <v>307</v>
      </c>
      <c r="AT8" s="148" t="s">
        <v>307</v>
      </c>
      <c r="AU8" s="148" t="s">
        <v>307</v>
      </c>
      <c r="AV8" s="148" t="s">
        <v>307</v>
      </c>
      <c r="AW8" s="148">
        <v>1203059</v>
      </c>
      <c r="AX8" s="148">
        <v>43332</v>
      </c>
      <c r="AY8" s="148">
        <v>4350245</v>
      </c>
      <c r="AZ8" s="148">
        <v>8122</v>
      </c>
      <c r="BA8" s="148">
        <v>95757</v>
      </c>
      <c r="BB8" s="148">
        <v>295925</v>
      </c>
      <c r="BC8" s="148">
        <v>59589</v>
      </c>
      <c r="BD8" s="148">
        <v>13876</v>
      </c>
      <c r="BE8" s="148">
        <v>2024</v>
      </c>
      <c r="BF8" s="148">
        <v>815701</v>
      </c>
      <c r="BG8" s="148">
        <v>707461</v>
      </c>
      <c r="BH8" s="148">
        <v>103750</v>
      </c>
      <c r="BI8" s="148">
        <v>44636</v>
      </c>
      <c r="BJ8" s="148">
        <v>893215</v>
      </c>
      <c r="BK8" s="148">
        <v>10368</v>
      </c>
      <c r="BL8" s="148">
        <v>2396416</v>
      </c>
      <c r="BM8" s="148">
        <v>809160</v>
      </c>
      <c r="BN8" s="148">
        <v>29885</v>
      </c>
      <c r="BO8" s="148">
        <v>37418</v>
      </c>
      <c r="BP8" s="148">
        <v>334759</v>
      </c>
      <c r="BQ8" s="148">
        <v>123</v>
      </c>
      <c r="BR8" s="148">
        <v>386450</v>
      </c>
      <c r="BS8" s="148">
        <v>401407</v>
      </c>
      <c r="BT8" s="148">
        <v>5166</v>
      </c>
      <c r="BU8" s="148">
        <v>114185</v>
      </c>
      <c r="BV8" s="148" t="s">
        <v>307</v>
      </c>
      <c r="BW8" s="148" t="s">
        <v>307</v>
      </c>
      <c r="BX8" s="148">
        <v>5207</v>
      </c>
      <c r="BY8" s="148" t="s">
        <v>307</v>
      </c>
      <c r="BZ8" s="148" t="s">
        <v>307</v>
      </c>
      <c r="CA8" s="148">
        <v>25127</v>
      </c>
      <c r="CB8" s="148">
        <v>40395</v>
      </c>
      <c r="CC8" s="148">
        <v>3864</v>
      </c>
      <c r="CD8" s="148">
        <v>78975</v>
      </c>
      <c r="CE8" s="148" t="s">
        <v>307</v>
      </c>
      <c r="CF8" s="148" t="s">
        <v>307</v>
      </c>
      <c r="CG8" s="148" t="s">
        <v>307</v>
      </c>
      <c r="CH8" s="148" t="s">
        <v>307</v>
      </c>
      <c r="CI8" s="148">
        <v>1203059</v>
      </c>
      <c r="CJ8" s="148">
        <v>43332</v>
      </c>
      <c r="CK8" s="148">
        <v>4350245</v>
      </c>
      <c r="CL8" s="148">
        <v>8122</v>
      </c>
      <c r="CM8" s="148">
        <v>95757</v>
      </c>
      <c r="CN8" s="148">
        <v>295925</v>
      </c>
    </row>
    <row r="9" spans="1:92" ht="17.100000000000001" customHeight="1">
      <c r="A9" s="117" t="s">
        <v>308</v>
      </c>
      <c r="B9" s="117" t="s">
        <v>309</v>
      </c>
      <c r="C9" s="148">
        <v>553941713</v>
      </c>
      <c r="D9" s="148">
        <v>7014522</v>
      </c>
      <c r="E9" s="148">
        <v>267842</v>
      </c>
      <c r="F9" s="148">
        <v>11200305</v>
      </c>
      <c r="G9" s="148">
        <v>5752828</v>
      </c>
      <c r="H9" s="148">
        <v>64367044</v>
      </c>
      <c r="I9" s="148">
        <v>6572936</v>
      </c>
      <c r="J9" s="148">
        <v>8148270</v>
      </c>
      <c r="K9" s="148">
        <v>587923</v>
      </c>
      <c r="L9" s="148">
        <v>1646672</v>
      </c>
      <c r="M9" s="148">
        <v>38522113</v>
      </c>
      <c r="N9" s="148">
        <v>10257930</v>
      </c>
      <c r="O9" s="148">
        <v>4147624</v>
      </c>
      <c r="P9" s="148">
        <v>3180226</v>
      </c>
      <c r="Q9" s="148">
        <v>23486335</v>
      </c>
      <c r="R9" s="148">
        <v>13847723</v>
      </c>
      <c r="S9" s="148">
        <v>5522117</v>
      </c>
      <c r="T9" s="148">
        <v>4970129</v>
      </c>
      <c r="U9" s="148">
        <v>7088138</v>
      </c>
      <c r="V9" s="148">
        <v>6853513</v>
      </c>
      <c r="W9" s="148">
        <v>2629517</v>
      </c>
      <c r="X9" s="148">
        <v>10587203</v>
      </c>
      <c r="Y9" s="148">
        <v>10427871</v>
      </c>
      <c r="Z9" s="148">
        <v>15925763</v>
      </c>
      <c r="AA9" s="148">
        <v>11204458</v>
      </c>
      <c r="AB9" s="148">
        <v>5657362</v>
      </c>
      <c r="AC9" s="148">
        <v>5945293</v>
      </c>
      <c r="AD9" s="148">
        <v>768499</v>
      </c>
      <c r="AE9" s="148">
        <v>3040622</v>
      </c>
      <c r="AF9" s="148">
        <v>8392630</v>
      </c>
      <c r="AG9" s="148">
        <v>1043942</v>
      </c>
      <c r="AH9" s="148">
        <v>17871986</v>
      </c>
      <c r="AI9" s="148">
        <v>3848402</v>
      </c>
      <c r="AJ9" s="148">
        <v>27164353</v>
      </c>
      <c r="AK9" s="148">
        <v>14568680</v>
      </c>
      <c r="AL9" s="148">
        <v>1426888</v>
      </c>
      <c r="AM9" s="148">
        <v>22148518</v>
      </c>
      <c r="AN9" s="148">
        <v>4975670</v>
      </c>
      <c r="AO9" s="148">
        <v>2365830</v>
      </c>
      <c r="AP9" s="148">
        <v>24475645</v>
      </c>
      <c r="AQ9" s="148">
        <v>2131988</v>
      </c>
      <c r="AR9" s="148">
        <v>6119790</v>
      </c>
      <c r="AS9" s="148">
        <v>1783982</v>
      </c>
      <c r="AT9" s="148">
        <v>14492861</v>
      </c>
      <c r="AU9" s="148">
        <v>56646008</v>
      </c>
      <c r="AV9" s="148">
        <v>4803232</v>
      </c>
      <c r="AW9" s="148">
        <v>1247617</v>
      </c>
      <c r="AX9" s="148">
        <v>11719392</v>
      </c>
      <c r="AY9" s="148">
        <v>24013256</v>
      </c>
      <c r="AZ9" s="148">
        <v>2968554</v>
      </c>
      <c r="BA9" s="148">
        <v>9184622</v>
      </c>
      <c r="BB9" s="148">
        <v>927089</v>
      </c>
      <c r="BC9" s="148">
        <v>23486335</v>
      </c>
      <c r="BD9" s="148">
        <v>13847723</v>
      </c>
      <c r="BE9" s="148">
        <v>5522117</v>
      </c>
      <c r="BF9" s="148">
        <v>4970129</v>
      </c>
      <c r="BG9" s="148">
        <v>7088138</v>
      </c>
      <c r="BH9" s="148">
        <v>6853513</v>
      </c>
      <c r="BI9" s="148">
        <v>2629517</v>
      </c>
      <c r="BJ9" s="148">
        <v>10587203</v>
      </c>
      <c r="BK9" s="148">
        <v>10427871</v>
      </c>
      <c r="BL9" s="148">
        <v>15925763</v>
      </c>
      <c r="BM9" s="148">
        <v>11204458</v>
      </c>
      <c r="BN9" s="148">
        <v>5657362</v>
      </c>
      <c r="BO9" s="148">
        <v>5945293</v>
      </c>
      <c r="BP9" s="148">
        <v>768499</v>
      </c>
      <c r="BQ9" s="148">
        <v>3040622</v>
      </c>
      <c r="BR9" s="148">
        <v>8392630</v>
      </c>
      <c r="BS9" s="148">
        <v>1043942</v>
      </c>
      <c r="BT9" s="148">
        <v>17871986</v>
      </c>
      <c r="BU9" s="148">
        <v>3848402</v>
      </c>
      <c r="BV9" s="148">
        <v>27164353</v>
      </c>
      <c r="BW9" s="148">
        <v>14568680</v>
      </c>
      <c r="BX9" s="148">
        <v>1426888</v>
      </c>
      <c r="BY9" s="148">
        <v>22148518</v>
      </c>
      <c r="BZ9" s="148">
        <v>4975670</v>
      </c>
      <c r="CA9" s="148">
        <v>2365830</v>
      </c>
      <c r="CB9" s="148">
        <v>24475645</v>
      </c>
      <c r="CC9" s="148">
        <v>2131988</v>
      </c>
      <c r="CD9" s="148">
        <v>6119790</v>
      </c>
      <c r="CE9" s="148">
        <v>1783982</v>
      </c>
      <c r="CF9" s="148">
        <v>14492861</v>
      </c>
      <c r="CG9" s="148">
        <v>56646008</v>
      </c>
      <c r="CH9" s="148">
        <v>4803232</v>
      </c>
      <c r="CI9" s="148">
        <v>1247617</v>
      </c>
      <c r="CJ9" s="148">
        <v>11719392</v>
      </c>
      <c r="CK9" s="148">
        <v>24013256</v>
      </c>
      <c r="CL9" s="148">
        <v>2968554</v>
      </c>
      <c r="CM9" s="148">
        <v>9184622</v>
      </c>
      <c r="CN9" s="148">
        <v>927089</v>
      </c>
    </row>
    <row r="10" spans="1:92" s="144" customFormat="1" ht="17.100000000000001" customHeight="1">
      <c r="A10" s="117" t="s">
        <v>310</v>
      </c>
      <c r="B10" s="117" t="s">
        <v>311</v>
      </c>
      <c r="C10" s="148">
        <v>373991982</v>
      </c>
      <c r="D10" s="148">
        <v>3912037</v>
      </c>
      <c r="E10" s="148" t="s">
        <v>307</v>
      </c>
      <c r="F10" s="148">
        <v>9094366</v>
      </c>
      <c r="G10" s="148">
        <v>4187473</v>
      </c>
      <c r="H10" s="148">
        <v>45149150</v>
      </c>
      <c r="I10" s="148">
        <v>3660590</v>
      </c>
      <c r="J10" s="148">
        <v>5252683</v>
      </c>
      <c r="K10" s="148" t="s">
        <v>307</v>
      </c>
      <c r="L10" s="148">
        <v>1201346</v>
      </c>
      <c r="M10" s="148">
        <v>29873668</v>
      </c>
      <c r="N10" s="148">
        <v>6948296</v>
      </c>
      <c r="O10" s="148">
        <v>3296268</v>
      </c>
      <c r="P10" s="148">
        <v>2516997</v>
      </c>
      <c r="Q10" s="148">
        <v>13429355</v>
      </c>
      <c r="R10" s="148">
        <v>9282907</v>
      </c>
      <c r="S10" s="148">
        <v>4002493</v>
      </c>
      <c r="T10" s="148">
        <v>3767434</v>
      </c>
      <c r="U10" s="148">
        <v>4558439</v>
      </c>
      <c r="V10" s="148">
        <v>4048616</v>
      </c>
      <c r="W10" s="148">
        <v>1909696</v>
      </c>
      <c r="X10" s="148">
        <v>5458909</v>
      </c>
      <c r="Y10" s="148">
        <v>7785108</v>
      </c>
      <c r="Z10" s="148">
        <v>11190298</v>
      </c>
      <c r="AA10" s="148">
        <v>6698560</v>
      </c>
      <c r="AB10" s="148">
        <v>4230391</v>
      </c>
      <c r="AC10" s="148">
        <v>4119671</v>
      </c>
      <c r="AD10" s="148" t="s">
        <v>307</v>
      </c>
      <c r="AE10" s="148">
        <v>2382381</v>
      </c>
      <c r="AF10" s="148">
        <v>6179597</v>
      </c>
      <c r="AG10" s="148" t="s">
        <v>307</v>
      </c>
      <c r="AH10" s="148">
        <v>12803267</v>
      </c>
      <c r="AI10" s="148">
        <v>2971970</v>
      </c>
      <c r="AJ10" s="148">
        <v>15612861</v>
      </c>
      <c r="AK10" s="148">
        <v>9717598</v>
      </c>
      <c r="AL10" s="148">
        <v>919915</v>
      </c>
      <c r="AM10" s="148">
        <v>14393197</v>
      </c>
      <c r="AN10" s="148">
        <v>3116195</v>
      </c>
      <c r="AO10" s="148" t="s">
        <v>307</v>
      </c>
      <c r="AP10" s="148">
        <v>13717681</v>
      </c>
      <c r="AQ10" s="148">
        <v>1334931</v>
      </c>
      <c r="AR10" s="148">
        <v>4154363</v>
      </c>
      <c r="AS10" s="148">
        <v>1273575</v>
      </c>
      <c r="AT10" s="148">
        <v>11060457</v>
      </c>
      <c r="AU10" s="148">
        <v>40413873</v>
      </c>
      <c r="AV10" s="148">
        <v>3628512</v>
      </c>
      <c r="AW10" s="148">
        <v>507259</v>
      </c>
      <c r="AX10" s="148">
        <v>6527477</v>
      </c>
      <c r="AY10" s="148">
        <v>19056609</v>
      </c>
      <c r="AZ10" s="148">
        <v>1537245</v>
      </c>
      <c r="BA10" s="148">
        <v>6373483</v>
      </c>
      <c r="BB10" s="148">
        <v>734785</v>
      </c>
      <c r="BC10" s="148">
        <v>13429355</v>
      </c>
      <c r="BD10" s="148">
        <v>9282907</v>
      </c>
      <c r="BE10" s="148">
        <v>4002493</v>
      </c>
      <c r="BF10" s="148">
        <v>3767434</v>
      </c>
      <c r="BG10" s="148">
        <v>4558439</v>
      </c>
      <c r="BH10" s="148">
        <v>4048616</v>
      </c>
      <c r="BI10" s="148">
        <v>1909696</v>
      </c>
      <c r="BJ10" s="148">
        <v>5458909</v>
      </c>
      <c r="BK10" s="148">
        <v>7785108</v>
      </c>
      <c r="BL10" s="148">
        <v>11190298</v>
      </c>
      <c r="BM10" s="148">
        <v>6698560</v>
      </c>
      <c r="BN10" s="148">
        <v>4230391</v>
      </c>
      <c r="BO10" s="148">
        <v>4119671</v>
      </c>
      <c r="BP10" s="148" t="s">
        <v>307</v>
      </c>
      <c r="BQ10" s="148">
        <v>2382381</v>
      </c>
      <c r="BR10" s="148">
        <v>6179597</v>
      </c>
      <c r="BS10" s="148" t="s">
        <v>307</v>
      </c>
      <c r="BT10" s="148">
        <v>12803267</v>
      </c>
      <c r="BU10" s="148">
        <v>2971970</v>
      </c>
      <c r="BV10" s="148">
        <v>15612861</v>
      </c>
      <c r="BW10" s="148">
        <v>9717598</v>
      </c>
      <c r="BX10" s="148">
        <v>919915</v>
      </c>
      <c r="BY10" s="148">
        <v>14393197</v>
      </c>
      <c r="BZ10" s="148">
        <v>3116195</v>
      </c>
      <c r="CA10" s="148" t="s">
        <v>307</v>
      </c>
      <c r="CB10" s="148">
        <v>13717681</v>
      </c>
      <c r="CC10" s="148">
        <v>1334931</v>
      </c>
      <c r="CD10" s="148">
        <v>4154363</v>
      </c>
      <c r="CE10" s="148">
        <v>1273575</v>
      </c>
      <c r="CF10" s="148">
        <v>11060457</v>
      </c>
      <c r="CG10" s="148">
        <v>40413873</v>
      </c>
      <c r="CH10" s="148">
        <v>3628512</v>
      </c>
      <c r="CI10" s="148">
        <v>507259</v>
      </c>
      <c r="CJ10" s="148">
        <v>6527477</v>
      </c>
      <c r="CK10" s="148">
        <v>19056609</v>
      </c>
      <c r="CL10" s="148">
        <v>1537245</v>
      </c>
      <c r="CM10" s="148">
        <v>6373483</v>
      </c>
      <c r="CN10" s="148">
        <v>734785</v>
      </c>
    </row>
    <row r="11" spans="1:92" ht="17.100000000000001" customHeight="1">
      <c r="A11" s="117" t="s">
        <v>312</v>
      </c>
      <c r="B11" s="117" t="s">
        <v>313</v>
      </c>
      <c r="C11" s="148">
        <v>179949731</v>
      </c>
      <c r="D11" s="148">
        <v>3102485</v>
      </c>
      <c r="E11" s="148">
        <v>267842</v>
      </c>
      <c r="F11" s="148">
        <v>2105939</v>
      </c>
      <c r="G11" s="148">
        <v>1565355</v>
      </c>
      <c r="H11" s="148">
        <v>19217894</v>
      </c>
      <c r="I11" s="148">
        <v>2912346</v>
      </c>
      <c r="J11" s="148">
        <v>2895587</v>
      </c>
      <c r="K11" s="148">
        <v>587923</v>
      </c>
      <c r="L11" s="148">
        <v>445326</v>
      </c>
      <c r="M11" s="148">
        <v>8648445</v>
      </c>
      <c r="N11" s="148">
        <v>3309634</v>
      </c>
      <c r="O11" s="148">
        <v>851356</v>
      </c>
      <c r="P11" s="148">
        <v>663229</v>
      </c>
      <c r="Q11" s="148">
        <v>10056980</v>
      </c>
      <c r="R11" s="148">
        <v>4564816</v>
      </c>
      <c r="S11" s="148">
        <v>1519624</v>
      </c>
      <c r="T11" s="148">
        <v>1202695</v>
      </c>
      <c r="U11" s="148">
        <v>2529699</v>
      </c>
      <c r="V11" s="148">
        <v>2804897</v>
      </c>
      <c r="W11" s="148">
        <v>719821</v>
      </c>
      <c r="X11" s="148">
        <v>5128294</v>
      </c>
      <c r="Y11" s="148">
        <v>2642763</v>
      </c>
      <c r="Z11" s="148">
        <v>4735465</v>
      </c>
      <c r="AA11" s="148">
        <v>4505898</v>
      </c>
      <c r="AB11" s="148">
        <v>1426971</v>
      </c>
      <c r="AC11" s="148">
        <v>1825622</v>
      </c>
      <c r="AD11" s="148">
        <v>768499</v>
      </c>
      <c r="AE11" s="148">
        <v>658241</v>
      </c>
      <c r="AF11" s="148">
        <v>2213033</v>
      </c>
      <c r="AG11" s="148">
        <v>1043942</v>
      </c>
      <c r="AH11" s="148">
        <v>5068719</v>
      </c>
      <c r="AI11" s="148">
        <v>876432</v>
      </c>
      <c r="AJ11" s="148">
        <v>11551492</v>
      </c>
      <c r="AK11" s="148">
        <v>4851082</v>
      </c>
      <c r="AL11" s="148">
        <v>506973</v>
      </c>
      <c r="AM11" s="148">
        <v>7755321</v>
      </c>
      <c r="AN11" s="148">
        <v>1859475</v>
      </c>
      <c r="AO11" s="148">
        <v>2365830</v>
      </c>
      <c r="AP11" s="148">
        <v>10757964</v>
      </c>
      <c r="AQ11" s="148">
        <v>797057</v>
      </c>
      <c r="AR11" s="148">
        <v>1965427</v>
      </c>
      <c r="AS11" s="148">
        <v>510407</v>
      </c>
      <c r="AT11" s="148">
        <v>3432404</v>
      </c>
      <c r="AU11" s="148">
        <v>16232135</v>
      </c>
      <c r="AV11" s="148">
        <v>1174720</v>
      </c>
      <c r="AW11" s="148">
        <v>740358</v>
      </c>
      <c r="AX11" s="148">
        <v>5191915</v>
      </c>
      <c r="AY11" s="148">
        <v>4956647</v>
      </c>
      <c r="AZ11" s="148">
        <v>1431309</v>
      </c>
      <c r="BA11" s="148">
        <v>2811139</v>
      </c>
      <c r="BB11" s="148">
        <v>192304</v>
      </c>
      <c r="BC11" s="148">
        <v>10056980</v>
      </c>
      <c r="BD11" s="148">
        <v>4564816</v>
      </c>
      <c r="BE11" s="148">
        <v>1519624</v>
      </c>
      <c r="BF11" s="148">
        <v>1202695</v>
      </c>
      <c r="BG11" s="148">
        <v>2529699</v>
      </c>
      <c r="BH11" s="148">
        <v>2804897</v>
      </c>
      <c r="BI11" s="148">
        <v>719821</v>
      </c>
      <c r="BJ11" s="148">
        <v>5128294</v>
      </c>
      <c r="BK11" s="148">
        <v>2642763</v>
      </c>
      <c r="BL11" s="148">
        <v>4735465</v>
      </c>
      <c r="BM11" s="148">
        <v>4505898</v>
      </c>
      <c r="BN11" s="148">
        <v>1426971</v>
      </c>
      <c r="BO11" s="148">
        <v>1825622</v>
      </c>
      <c r="BP11" s="148">
        <v>768499</v>
      </c>
      <c r="BQ11" s="148">
        <v>658241</v>
      </c>
      <c r="BR11" s="148">
        <v>2213033</v>
      </c>
      <c r="BS11" s="148">
        <v>1043942</v>
      </c>
      <c r="BT11" s="148">
        <v>5068719</v>
      </c>
      <c r="BU11" s="148">
        <v>876432</v>
      </c>
      <c r="BV11" s="148">
        <v>11551492</v>
      </c>
      <c r="BW11" s="148">
        <v>4851082</v>
      </c>
      <c r="BX11" s="148">
        <v>506973</v>
      </c>
      <c r="BY11" s="148">
        <v>7755321</v>
      </c>
      <c r="BZ11" s="148">
        <v>1859475</v>
      </c>
      <c r="CA11" s="148">
        <v>2365830</v>
      </c>
      <c r="CB11" s="148">
        <v>10757964</v>
      </c>
      <c r="CC11" s="148">
        <v>797057</v>
      </c>
      <c r="CD11" s="148">
        <v>1965427</v>
      </c>
      <c r="CE11" s="148">
        <v>510407</v>
      </c>
      <c r="CF11" s="148">
        <v>3432404</v>
      </c>
      <c r="CG11" s="148">
        <v>16232135</v>
      </c>
      <c r="CH11" s="148">
        <v>1174720</v>
      </c>
      <c r="CI11" s="148">
        <v>740358</v>
      </c>
      <c r="CJ11" s="148">
        <v>5191915</v>
      </c>
      <c r="CK11" s="148">
        <v>4956647</v>
      </c>
      <c r="CL11" s="148">
        <v>1431309</v>
      </c>
      <c r="CM11" s="148">
        <v>2811139</v>
      </c>
      <c r="CN11" s="148">
        <v>192304</v>
      </c>
    </row>
    <row r="12" spans="1:92" ht="17.100000000000001" customHeight="1">
      <c r="A12" s="117" t="s">
        <v>314</v>
      </c>
      <c r="B12" s="117" t="s">
        <v>315</v>
      </c>
      <c r="C12" s="148">
        <v>7561699</v>
      </c>
      <c r="D12" s="148">
        <v>272021</v>
      </c>
      <c r="E12" s="148">
        <v>41126</v>
      </c>
      <c r="F12" s="148">
        <v>89138</v>
      </c>
      <c r="G12" s="148">
        <v>68024</v>
      </c>
      <c r="H12" s="148">
        <v>411969</v>
      </c>
      <c r="I12" s="148">
        <v>53433</v>
      </c>
      <c r="J12" s="148">
        <v>79109</v>
      </c>
      <c r="K12" s="148">
        <v>32719</v>
      </c>
      <c r="L12" s="148">
        <v>6197</v>
      </c>
      <c r="M12" s="148">
        <v>338642</v>
      </c>
      <c r="N12" s="148">
        <v>227872</v>
      </c>
      <c r="O12" s="148">
        <v>45178</v>
      </c>
      <c r="P12" s="148">
        <v>10980</v>
      </c>
      <c r="Q12" s="148">
        <v>312101</v>
      </c>
      <c r="R12" s="148">
        <v>58542</v>
      </c>
      <c r="S12" s="148">
        <v>29798</v>
      </c>
      <c r="T12" s="148">
        <v>148735</v>
      </c>
      <c r="U12" s="148">
        <v>174267</v>
      </c>
      <c r="V12" s="148">
        <v>79279</v>
      </c>
      <c r="W12" s="148">
        <v>18461</v>
      </c>
      <c r="X12" s="148">
        <v>38941</v>
      </c>
      <c r="Y12" s="148">
        <v>93206</v>
      </c>
      <c r="Z12" s="148">
        <v>235383</v>
      </c>
      <c r="AA12" s="148">
        <v>101472</v>
      </c>
      <c r="AB12" s="148">
        <v>45761</v>
      </c>
      <c r="AC12" s="148">
        <v>46316</v>
      </c>
      <c r="AD12" s="148">
        <v>46484</v>
      </c>
      <c r="AE12" s="148">
        <v>35338</v>
      </c>
      <c r="AF12" s="148">
        <v>44690</v>
      </c>
      <c r="AG12" s="148">
        <v>13701</v>
      </c>
      <c r="AH12" s="148">
        <v>174692</v>
      </c>
      <c r="AI12" s="148">
        <v>24359</v>
      </c>
      <c r="AJ12" s="148">
        <v>271087</v>
      </c>
      <c r="AK12" s="148">
        <v>533809</v>
      </c>
      <c r="AL12" s="148">
        <v>9612</v>
      </c>
      <c r="AM12" s="148">
        <v>118746</v>
      </c>
      <c r="AN12" s="148">
        <v>146821</v>
      </c>
      <c r="AO12" s="148">
        <v>18086</v>
      </c>
      <c r="AP12" s="148">
        <v>445401</v>
      </c>
      <c r="AQ12" s="148">
        <v>22112</v>
      </c>
      <c r="AR12" s="148">
        <v>208490</v>
      </c>
      <c r="AS12" s="148">
        <v>20021</v>
      </c>
      <c r="AT12" s="148">
        <v>210708</v>
      </c>
      <c r="AU12" s="148">
        <v>1267217</v>
      </c>
      <c r="AV12" s="148">
        <v>17880</v>
      </c>
      <c r="AW12" s="148">
        <v>12035</v>
      </c>
      <c r="AX12" s="148">
        <v>295471</v>
      </c>
      <c r="AY12" s="148">
        <v>472949</v>
      </c>
      <c r="AZ12" s="148">
        <v>17304</v>
      </c>
      <c r="BA12" s="148">
        <v>73778</v>
      </c>
      <c r="BB12" s="148">
        <v>2238</v>
      </c>
      <c r="BC12" s="148">
        <v>312101</v>
      </c>
      <c r="BD12" s="148">
        <v>58542</v>
      </c>
      <c r="BE12" s="148">
        <v>29798</v>
      </c>
      <c r="BF12" s="148">
        <v>148735</v>
      </c>
      <c r="BG12" s="148">
        <v>174267</v>
      </c>
      <c r="BH12" s="148">
        <v>79279</v>
      </c>
      <c r="BI12" s="148">
        <v>18461</v>
      </c>
      <c r="BJ12" s="148">
        <v>38941</v>
      </c>
      <c r="BK12" s="148">
        <v>93206</v>
      </c>
      <c r="BL12" s="148">
        <v>235383</v>
      </c>
      <c r="BM12" s="148">
        <v>101472</v>
      </c>
      <c r="BN12" s="148">
        <v>45761</v>
      </c>
      <c r="BO12" s="148">
        <v>46316</v>
      </c>
      <c r="BP12" s="148">
        <v>46484</v>
      </c>
      <c r="BQ12" s="148">
        <v>35338</v>
      </c>
      <c r="BR12" s="148">
        <v>44690</v>
      </c>
      <c r="BS12" s="148">
        <v>13701</v>
      </c>
      <c r="BT12" s="148">
        <v>174692</v>
      </c>
      <c r="BU12" s="148">
        <v>24359</v>
      </c>
      <c r="BV12" s="148">
        <v>271087</v>
      </c>
      <c r="BW12" s="148">
        <v>533809</v>
      </c>
      <c r="BX12" s="148">
        <v>9612</v>
      </c>
      <c r="BY12" s="148">
        <v>118746</v>
      </c>
      <c r="BZ12" s="148">
        <v>146821</v>
      </c>
      <c r="CA12" s="148">
        <v>18086</v>
      </c>
      <c r="CB12" s="148">
        <v>445401</v>
      </c>
      <c r="CC12" s="148">
        <v>22112</v>
      </c>
      <c r="CD12" s="148">
        <v>208490</v>
      </c>
      <c r="CE12" s="148">
        <v>20021</v>
      </c>
      <c r="CF12" s="148">
        <v>210708</v>
      </c>
      <c r="CG12" s="148">
        <v>1267217</v>
      </c>
      <c r="CH12" s="148">
        <v>17880</v>
      </c>
      <c r="CI12" s="148">
        <v>12035</v>
      </c>
      <c r="CJ12" s="148">
        <v>295471</v>
      </c>
      <c r="CK12" s="148">
        <v>472949</v>
      </c>
      <c r="CL12" s="148">
        <v>17304</v>
      </c>
      <c r="CM12" s="148">
        <v>73778</v>
      </c>
      <c r="CN12" s="148">
        <v>2238</v>
      </c>
    </row>
    <row r="13" spans="1:92" s="146" customFormat="1" ht="17.100000000000001" customHeight="1">
      <c r="A13" s="145" t="s">
        <v>316</v>
      </c>
      <c r="B13" s="145" t="s">
        <v>317</v>
      </c>
      <c r="C13" s="149">
        <v>51556889</v>
      </c>
      <c r="D13" s="149">
        <v>878038</v>
      </c>
      <c r="E13" s="149">
        <v>44754</v>
      </c>
      <c r="F13" s="149">
        <v>844828</v>
      </c>
      <c r="G13" s="149">
        <v>588223</v>
      </c>
      <c r="H13" s="149">
        <v>7659320</v>
      </c>
      <c r="I13" s="149">
        <v>618724</v>
      </c>
      <c r="J13" s="149">
        <v>469851</v>
      </c>
      <c r="K13" s="149">
        <v>124842</v>
      </c>
      <c r="L13" s="149">
        <v>23638</v>
      </c>
      <c r="M13" s="149">
        <v>2873845</v>
      </c>
      <c r="N13" s="149">
        <v>1781682</v>
      </c>
      <c r="O13" s="149">
        <v>70796</v>
      </c>
      <c r="P13" s="149">
        <v>405050</v>
      </c>
      <c r="Q13" s="149">
        <v>2383666</v>
      </c>
      <c r="R13" s="149">
        <v>1545597</v>
      </c>
      <c r="S13" s="149">
        <v>673571</v>
      </c>
      <c r="T13" s="149">
        <v>445472</v>
      </c>
      <c r="U13" s="149">
        <v>699875</v>
      </c>
      <c r="V13" s="149">
        <v>639727</v>
      </c>
      <c r="W13" s="149">
        <v>231938</v>
      </c>
      <c r="X13" s="149">
        <v>1025338</v>
      </c>
      <c r="Y13" s="149">
        <v>662932</v>
      </c>
      <c r="Z13" s="149">
        <v>1336795</v>
      </c>
      <c r="AA13" s="149">
        <v>844730</v>
      </c>
      <c r="AB13" s="149">
        <v>449814</v>
      </c>
      <c r="AC13" s="149">
        <v>696002</v>
      </c>
      <c r="AD13" s="149">
        <v>274353</v>
      </c>
      <c r="AE13" s="149">
        <v>415141</v>
      </c>
      <c r="AF13" s="149">
        <v>351627</v>
      </c>
      <c r="AG13" s="149">
        <v>171513</v>
      </c>
      <c r="AH13" s="149">
        <v>386173</v>
      </c>
      <c r="AI13" s="149">
        <v>255868</v>
      </c>
      <c r="AJ13" s="149">
        <v>1465180</v>
      </c>
      <c r="AK13" s="149">
        <v>2113248</v>
      </c>
      <c r="AL13" s="149">
        <v>173157</v>
      </c>
      <c r="AM13" s="149">
        <v>2524431</v>
      </c>
      <c r="AN13" s="149">
        <v>571408</v>
      </c>
      <c r="AO13" s="149">
        <v>619333</v>
      </c>
      <c r="AP13" s="149">
        <v>3031113</v>
      </c>
      <c r="AQ13" s="149">
        <v>130104</v>
      </c>
      <c r="AR13" s="149">
        <v>838264</v>
      </c>
      <c r="AS13" s="149">
        <v>189881</v>
      </c>
      <c r="AT13" s="149">
        <v>1210808</v>
      </c>
      <c r="AU13" s="149">
        <v>3596892</v>
      </c>
      <c r="AV13" s="149">
        <v>534738</v>
      </c>
      <c r="AW13" s="149">
        <v>109548</v>
      </c>
      <c r="AX13" s="149">
        <v>1421963</v>
      </c>
      <c r="AY13" s="149">
        <v>1518342</v>
      </c>
      <c r="AZ13" s="149">
        <v>399542</v>
      </c>
      <c r="BA13" s="149">
        <v>1123970</v>
      </c>
      <c r="BB13" s="149">
        <v>111244</v>
      </c>
      <c r="BC13" s="149">
        <v>2383666</v>
      </c>
      <c r="BD13" s="149">
        <v>1545597</v>
      </c>
      <c r="BE13" s="149">
        <v>673571</v>
      </c>
      <c r="BF13" s="149">
        <v>445472</v>
      </c>
      <c r="BG13" s="149">
        <v>699875</v>
      </c>
      <c r="BH13" s="149">
        <v>639727</v>
      </c>
      <c r="BI13" s="149">
        <v>231938</v>
      </c>
      <c r="BJ13" s="149">
        <v>1025338</v>
      </c>
      <c r="BK13" s="149">
        <v>662932</v>
      </c>
      <c r="BL13" s="149">
        <v>1336795</v>
      </c>
      <c r="BM13" s="149">
        <v>844730</v>
      </c>
      <c r="BN13" s="149">
        <v>449814</v>
      </c>
      <c r="BO13" s="149">
        <v>696002</v>
      </c>
      <c r="BP13" s="149">
        <v>274353</v>
      </c>
      <c r="BQ13" s="149">
        <v>415141</v>
      </c>
      <c r="BR13" s="149">
        <v>351627</v>
      </c>
      <c r="BS13" s="149">
        <v>171513</v>
      </c>
      <c r="BT13" s="149">
        <v>386173</v>
      </c>
      <c r="BU13" s="149">
        <v>255868</v>
      </c>
      <c r="BV13" s="149">
        <v>1465180</v>
      </c>
      <c r="BW13" s="149">
        <v>2113248</v>
      </c>
      <c r="BX13" s="149">
        <v>173157</v>
      </c>
      <c r="BY13" s="149">
        <v>2524431</v>
      </c>
      <c r="BZ13" s="149">
        <v>571408</v>
      </c>
      <c r="CA13" s="149">
        <v>619333</v>
      </c>
      <c r="CB13" s="149">
        <v>3031113</v>
      </c>
      <c r="CC13" s="149">
        <v>130104</v>
      </c>
      <c r="CD13" s="149">
        <v>838264</v>
      </c>
      <c r="CE13" s="149">
        <v>189881</v>
      </c>
      <c r="CF13" s="149">
        <v>1210808</v>
      </c>
      <c r="CG13" s="149">
        <v>3596892</v>
      </c>
      <c r="CH13" s="149">
        <v>534738</v>
      </c>
      <c r="CI13" s="149">
        <v>109548</v>
      </c>
      <c r="CJ13" s="149">
        <v>1421963</v>
      </c>
      <c r="CK13" s="149">
        <v>1518342</v>
      </c>
      <c r="CL13" s="149">
        <v>399542</v>
      </c>
      <c r="CM13" s="149">
        <v>1123970</v>
      </c>
      <c r="CN13" s="149">
        <v>111244</v>
      </c>
    </row>
    <row r="14" spans="1:92" s="146" customFormat="1">
      <c r="A14" s="145" t="s">
        <v>318</v>
      </c>
      <c r="B14" s="145"/>
      <c r="C14" s="149">
        <f t="shared" ref="C14:AH14" si="0">SUM(C13/C7)</f>
        <v>4.0390425819438934E-2</v>
      </c>
      <c r="D14" s="149">
        <f t="shared" si="0"/>
        <v>6.1610955722094407E-2</v>
      </c>
      <c r="E14" s="149">
        <f t="shared" si="0"/>
        <v>4.2485285741408772E-2</v>
      </c>
      <c r="F14" s="149">
        <f t="shared" si="0"/>
        <v>4.0759756362385643E-2</v>
      </c>
      <c r="G14" s="149">
        <f t="shared" si="0"/>
        <v>5.0161094216111334E-2</v>
      </c>
      <c r="H14" s="149">
        <f t="shared" si="0"/>
        <v>3.0335821414987134E-2</v>
      </c>
      <c r="I14" s="149">
        <f t="shared" si="0"/>
        <v>3.2879636396255303E-2</v>
      </c>
      <c r="J14" s="149">
        <f t="shared" si="0"/>
        <v>2.1292359401391639E-2</v>
      </c>
      <c r="K14" s="149">
        <f t="shared" si="0"/>
        <v>2.313727016463079E-2</v>
      </c>
      <c r="L14" s="149">
        <f t="shared" si="0"/>
        <v>2.6271137746539204E-3</v>
      </c>
      <c r="M14" s="149">
        <f t="shared" si="0"/>
        <v>5.8286636607474754E-2</v>
      </c>
      <c r="N14" s="149">
        <f t="shared" si="0"/>
        <v>6.3971931201311436E-2</v>
      </c>
      <c r="O14" s="149">
        <f t="shared" si="0"/>
        <v>8.7981506932476965E-3</v>
      </c>
      <c r="P14" s="149">
        <f t="shared" si="0"/>
        <v>6.2580465840922792E-2</v>
      </c>
      <c r="Q14" s="149">
        <f t="shared" si="0"/>
        <v>4.2924217228269369E-2</v>
      </c>
      <c r="R14" s="149">
        <f t="shared" si="0"/>
        <v>5.8005163430315532E-2</v>
      </c>
      <c r="S14" s="149">
        <f t="shared" si="0"/>
        <v>5.7002571488584355E-2</v>
      </c>
      <c r="T14" s="149">
        <f t="shared" si="0"/>
        <v>3.835066453266886E-2</v>
      </c>
      <c r="U14" s="149">
        <f t="shared" si="0"/>
        <v>4.7849796455050525E-2</v>
      </c>
      <c r="V14" s="149">
        <f t="shared" si="0"/>
        <v>5.2191791394371682E-2</v>
      </c>
      <c r="W14" s="149">
        <f t="shared" si="0"/>
        <v>4.2539868861479209E-2</v>
      </c>
      <c r="X14" s="149">
        <f t="shared" si="0"/>
        <v>4.0654877308143392E-2</v>
      </c>
      <c r="Y14" s="149">
        <f t="shared" si="0"/>
        <v>1.8244433053882327E-2</v>
      </c>
      <c r="Z14" s="149">
        <f t="shared" si="0"/>
        <v>3.8824627068864741E-2</v>
      </c>
      <c r="AA14" s="149">
        <f t="shared" si="0"/>
        <v>2.6569340843316847E-2</v>
      </c>
      <c r="AB14" s="149">
        <f t="shared" si="0"/>
        <v>4.8092205862447744E-2</v>
      </c>
      <c r="AC14" s="149">
        <f t="shared" si="0"/>
        <v>4.61190439099083E-2</v>
      </c>
      <c r="AD14" s="149">
        <f t="shared" si="0"/>
        <v>7.0702866688348465E-2</v>
      </c>
      <c r="AE14" s="149">
        <f t="shared" si="0"/>
        <v>5.9638229515695189E-2</v>
      </c>
      <c r="AF14" s="149">
        <f t="shared" si="0"/>
        <v>3.3757237664193883E-2</v>
      </c>
      <c r="AG14" s="149">
        <f t="shared" si="0"/>
        <v>5.1702807656620504E-2</v>
      </c>
      <c r="AH14" s="149">
        <f t="shared" si="0"/>
        <v>8.84034392395271E-3</v>
      </c>
      <c r="AI14" s="149">
        <f t="shared" ref="AI14:CN14" si="1">SUM(AI13/AI7)</f>
        <v>3.3987663286381808E-2</v>
      </c>
      <c r="AJ14" s="149">
        <f t="shared" si="1"/>
        <v>1.5669748211985881E-2</v>
      </c>
      <c r="AK14" s="149">
        <f t="shared" si="1"/>
        <v>6.0871070816547627E-2</v>
      </c>
      <c r="AL14" s="149">
        <f t="shared" si="1"/>
        <v>4.4300724133414113E-2</v>
      </c>
      <c r="AM14" s="149">
        <f t="shared" si="1"/>
        <v>7.2313814266809828E-2</v>
      </c>
      <c r="AN14" s="149">
        <f t="shared" si="1"/>
        <v>5.0570462944246539E-2</v>
      </c>
      <c r="AO14" s="149">
        <f t="shared" si="1"/>
        <v>3.4828304427137254E-2</v>
      </c>
      <c r="AP14" s="149">
        <f t="shared" si="1"/>
        <v>6.1068861469434896E-2</v>
      </c>
      <c r="AQ14" s="149">
        <f t="shared" si="1"/>
        <v>2.9947932252079718E-2</v>
      </c>
      <c r="AR14" s="149">
        <f t="shared" si="1"/>
        <v>6.309260522609543E-2</v>
      </c>
      <c r="AS14" s="149">
        <f t="shared" si="1"/>
        <v>8.8335520619964331E-2</v>
      </c>
      <c r="AT14" s="149">
        <f t="shared" si="1"/>
        <v>6.0607164852801848E-2</v>
      </c>
      <c r="AU14" s="149">
        <f t="shared" si="1"/>
        <v>5.4669081095193951E-2</v>
      </c>
      <c r="AV14" s="149">
        <f t="shared" si="1"/>
        <v>4.2333297470941368E-2</v>
      </c>
      <c r="AW14" s="149">
        <f t="shared" si="1"/>
        <v>2.6699950206303839E-2</v>
      </c>
      <c r="AX14" s="149">
        <f t="shared" si="1"/>
        <v>4.398534958977645E-2</v>
      </c>
      <c r="AY14" s="149">
        <f t="shared" si="1"/>
        <v>4.6408231247014556E-2</v>
      </c>
      <c r="AZ14" s="149">
        <f t="shared" si="1"/>
        <v>6.6081538527441294E-2</v>
      </c>
      <c r="BA14" s="149">
        <f t="shared" si="1"/>
        <v>5.0400321063995321E-2</v>
      </c>
      <c r="BB14" s="149">
        <f t="shared" si="1"/>
        <v>5.9334057292322266E-2</v>
      </c>
      <c r="BC14" s="149">
        <f t="shared" si="1"/>
        <v>4.2924217228269369E-2</v>
      </c>
      <c r="BD14" s="149">
        <f t="shared" si="1"/>
        <v>5.8005163430315532E-2</v>
      </c>
      <c r="BE14" s="149">
        <f t="shared" si="1"/>
        <v>5.7002571488584355E-2</v>
      </c>
      <c r="BF14" s="149">
        <f t="shared" si="1"/>
        <v>3.835066453266886E-2</v>
      </c>
      <c r="BG14" s="149">
        <f t="shared" si="1"/>
        <v>4.7849796455050525E-2</v>
      </c>
      <c r="BH14" s="149">
        <f t="shared" si="1"/>
        <v>5.2191791394371682E-2</v>
      </c>
      <c r="BI14" s="149">
        <f t="shared" si="1"/>
        <v>4.2539868861479209E-2</v>
      </c>
      <c r="BJ14" s="149">
        <f t="shared" si="1"/>
        <v>4.0654877308143392E-2</v>
      </c>
      <c r="BK14" s="149">
        <f t="shared" si="1"/>
        <v>1.8244433053882327E-2</v>
      </c>
      <c r="BL14" s="149">
        <f t="shared" si="1"/>
        <v>3.8824627068864741E-2</v>
      </c>
      <c r="BM14" s="149">
        <f t="shared" si="1"/>
        <v>2.6569340843316847E-2</v>
      </c>
      <c r="BN14" s="149">
        <f t="shared" si="1"/>
        <v>4.8092205862447744E-2</v>
      </c>
      <c r="BO14" s="149">
        <f t="shared" si="1"/>
        <v>4.61190439099083E-2</v>
      </c>
      <c r="BP14" s="149">
        <f t="shared" si="1"/>
        <v>7.0702866688348465E-2</v>
      </c>
      <c r="BQ14" s="149">
        <f t="shared" si="1"/>
        <v>5.9638229515695189E-2</v>
      </c>
      <c r="BR14" s="149">
        <f t="shared" si="1"/>
        <v>3.3757237664193883E-2</v>
      </c>
      <c r="BS14" s="149">
        <f t="shared" si="1"/>
        <v>5.1702807656620504E-2</v>
      </c>
      <c r="BT14" s="149">
        <f t="shared" si="1"/>
        <v>8.84034392395271E-3</v>
      </c>
      <c r="BU14" s="149">
        <f t="shared" si="1"/>
        <v>3.3987663286381808E-2</v>
      </c>
      <c r="BV14" s="149">
        <f t="shared" si="1"/>
        <v>1.5669748211985881E-2</v>
      </c>
      <c r="BW14" s="149">
        <f t="shared" si="1"/>
        <v>6.0871070816547627E-2</v>
      </c>
      <c r="BX14" s="149">
        <f t="shared" si="1"/>
        <v>4.4300724133414113E-2</v>
      </c>
      <c r="BY14" s="149">
        <f t="shared" si="1"/>
        <v>7.2313814266809828E-2</v>
      </c>
      <c r="BZ14" s="149">
        <f t="shared" si="1"/>
        <v>5.0570462944246539E-2</v>
      </c>
      <c r="CA14" s="149">
        <f t="shared" si="1"/>
        <v>3.4828304427137254E-2</v>
      </c>
      <c r="CB14" s="149">
        <f t="shared" si="1"/>
        <v>6.1068861469434896E-2</v>
      </c>
      <c r="CC14" s="149">
        <f t="shared" si="1"/>
        <v>2.9947932252079718E-2</v>
      </c>
      <c r="CD14" s="149">
        <f t="shared" si="1"/>
        <v>6.309260522609543E-2</v>
      </c>
      <c r="CE14" s="149">
        <f t="shared" si="1"/>
        <v>8.8335520619964331E-2</v>
      </c>
      <c r="CF14" s="149">
        <f t="shared" si="1"/>
        <v>6.0607164852801848E-2</v>
      </c>
      <c r="CG14" s="149">
        <f t="shared" si="1"/>
        <v>5.4669081095193951E-2</v>
      </c>
      <c r="CH14" s="149">
        <f t="shared" si="1"/>
        <v>4.2333297470941368E-2</v>
      </c>
      <c r="CI14" s="149">
        <f t="shared" si="1"/>
        <v>2.6699950206303839E-2</v>
      </c>
      <c r="CJ14" s="149">
        <f t="shared" si="1"/>
        <v>4.398534958977645E-2</v>
      </c>
      <c r="CK14" s="149">
        <f t="shared" si="1"/>
        <v>4.6408231247014556E-2</v>
      </c>
      <c r="CL14" s="149">
        <f t="shared" si="1"/>
        <v>6.6081538527441294E-2</v>
      </c>
      <c r="CM14" s="149">
        <f t="shared" si="1"/>
        <v>5.0400321063995321E-2</v>
      </c>
      <c r="CN14" s="149">
        <f t="shared" si="1"/>
        <v>5.9334057292322266E-2</v>
      </c>
    </row>
    <row r="15" spans="1:92" ht="17.100000000000001" customHeight="1">
      <c r="A15" s="117" t="s">
        <v>319</v>
      </c>
      <c r="B15" s="117" t="s">
        <v>320</v>
      </c>
      <c r="C15" s="148">
        <v>12180579</v>
      </c>
      <c r="D15" s="148">
        <v>663891</v>
      </c>
      <c r="E15" s="148">
        <v>4361</v>
      </c>
      <c r="F15" s="148">
        <v>22226</v>
      </c>
      <c r="G15" s="148" t="s">
        <v>307</v>
      </c>
      <c r="H15" s="148">
        <v>652621</v>
      </c>
      <c r="I15" s="148" t="s">
        <v>307</v>
      </c>
      <c r="J15" s="148">
        <v>256751</v>
      </c>
      <c r="K15" s="148">
        <v>45518</v>
      </c>
      <c r="L15" s="148">
        <v>167152</v>
      </c>
      <c r="M15" s="148">
        <v>1682256</v>
      </c>
      <c r="N15" s="148" t="s">
        <v>307</v>
      </c>
      <c r="O15" s="148">
        <v>125221</v>
      </c>
      <c r="P15" s="148">
        <v>1961</v>
      </c>
      <c r="Q15" s="148">
        <v>1276429</v>
      </c>
      <c r="R15" s="148">
        <v>207932</v>
      </c>
      <c r="S15" s="148">
        <v>78826</v>
      </c>
      <c r="T15" s="148">
        <v>312</v>
      </c>
      <c r="U15" s="148">
        <v>81185</v>
      </c>
      <c r="V15" s="148">
        <v>9250</v>
      </c>
      <c r="W15" s="148">
        <v>21732</v>
      </c>
      <c r="X15" s="148">
        <v>144260</v>
      </c>
      <c r="Y15" s="148" t="s">
        <v>307</v>
      </c>
      <c r="Z15" s="148">
        <v>38425</v>
      </c>
      <c r="AA15" s="148">
        <v>95402</v>
      </c>
      <c r="AB15" s="148">
        <v>1874</v>
      </c>
      <c r="AC15" s="148" t="s">
        <v>307</v>
      </c>
      <c r="AD15" s="148">
        <v>41015</v>
      </c>
      <c r="AE15" s="148">
        <v>53973</v>
      </c>
      <c r="AF15" s="148">
        <v>37518</v>
      </c>
      <c r="AG15" s="148">
        <v>40436</v>
      </c>
      <c r="AH15" s="148">
        <v>935252</v>
      </c>
      <c r="AI15" s="148">
        <v>34757</v>
      </c>
      <c r="AJ15" s="148">
        <v>792610</v>
      </c>
      <c r="AK15" s="148">
        <v>233</v>
      </c>
      <c r="AL15" s="148">
        <v>53465</v>
      </c>
      <c r="AM15" s="148">
        <v>1036909</v>
      </c>
      <c r="AN15" s="148">
        <v>47701</v>
      </c>
      <c r="AO15" s="148">
        <v>18564</v>
      </c>
      <c r="AP15" s="148">
        <v>994326</v>
      </c>
      <c r="AQ15" s="148">
        <v>93449</v>
      </c>
      <c r="AR15" s="148">
        <v>28258</v>
      </c>
      <c r="AS15" s="148">
        <v>3236</v>
      </c>
      <c r="AT15" s="148">
        <v>8894</v>
      </c>
      <c r="AU15" s="148">
        <v>725767</v>
      </c>
      <c r="AV15" s="148">
        <v>54890</v>
      </c>
      <c r="AW15" s="148">
        <v>9576</v>
      </c>
      <c r="AX15" s="148">
        <v>495749</v>
      </c>
      <c r="AY15" s="148">
        <v>611339</v>
      </c>
      <c r="AZ15" s="148">
        <v>126206</v>
      </c>
      <c r="BA15" s="148">
        <v>354279</v>
      </c>
      <c r="BB15" s="148">
        <v>4592</v>
      </c>
      <c r="BC15" s="148">
        <v>1276429</v>
      </c>
      <c r="BD15" s="148">
        <v>207932</v>
      </c>
      <c r="BE15" s="148">
        <v>78826</v>
      </c>
      <c r="BF15" s="148">
        <v>312</v>
      </c>
      <c r="BG15" s="148">
        <v>81185</v>
      </c>
      <c r="BH15" s="148">
        <v>9250</v>
      </c>
      <c r="BI15" s="148">
        <v>21732</v>
      </c>
      <c r="BJ15" s="148">
        <v>144260</v>
      </c>
      <c r="BK15" s="148" t="s">
        <v>307</v>
      </c>
      <c r="BL15" s="148">
        <v>38425</v>
      </c>
      <c r="BM15" s="148">
        <v>95402</v>
      </c>
      <c r="BN15" s="148">
        <v>1874</v>
      </c>
      <c r="BO15" s="148" t="s">
        <v>307</v>
      </c>
      <c r="BP15" s="148">
        <v>41015</v>
      </c>
      <c r="BQ15" s="148">
        <v>53973</v>
      </c>
      <c r="BR15" s="148">
        <v>37518</v>
      </c>
      <c r="BS15" s="148">
        <v>40436</v>
      </c>
      <c r="BT15" s="148">
        <v>935252</v>
      </c>
      <c r="BU15" s="148">
        <v>34757</v>
      </c>
      <c r="BV15" s="148">
        <v>792610</v>
      </c>
      <c r="BW15" s="148">
        <v>233</v>
      </c>
      <c r="BX15" s="148">
        <v>53465</v>
      </c>
      <c r="BY15" s="148">
        <v>1036909</v>
      </c>
      <c r="BZ15" s="148">
        <v>47701</v>
      </c>
      <c r="CA15" s="148">
        <v>18564</v>
      </c>
      <c r="CB15" s="148">
        <v>994326</v>
      </c>
      <c r="CC15" s="148">
        <v>93449</v>
      </c>
      <c r="CD15" s="148">
        <v>28258</v>
      </c>
      <c r="CE15" s="148">
        <v>3236</v>
      </c>
      <c r="CF15" s="148">
        <v>8894</v>
      </c>
      <c r="CG15" s="148">
        <v>725767</v>
      </c>
      <c r="CH15" s="148">
        <v>54890</v>
      </c>
      <c r="CI15" s="148">
        <v>9576</v>
      </c>
      <c r="CJ15" s="148">
        <v>495749</v>
      </c>
      <c r="CK15" s="148">
        <v>611339</v>
      </c>
      <c r="CL15" s="148">
        <v>126206</v>
      </c>
      <c r="CM15" s="148">
        <v>354279</v>
      </c>
      <c r="CN15" s="148">
        <v>4592</v>
      </c>
    </row>
    <row r="16" spans="1:92" ht="17.100000000000001" customHeight="1">
      <c r="A16" s="117" t="s">
        <v>321</v>
      </c>
      <c r="B16" s="117" t="s">
        <v>322</v>
      </c>
      <c r="C16" s="148">
        <v>19145111</v>
      </c>
      <c r="D16" s="148">
        <v>170998</v>
      </c>
      <c r="E16" s="148">
        <v>61181</v>
      </c>
      <c r="F16" s="148">
        <v>294155</v>
      </c>
      <c r="G16" s="148">
        <v>233224</v>
      </c>
      <c r="H16" s="148">
        <v>1969795</v>
      </c>
      <c r="I16" s="148">
        <v>227872</v>
      </c>
      <c r="J16" s="148">
        <v>322806</v>
      </c>
      <c r="K16" s="148">
        <v>115700</v>
      </c>
      <c r="L16" s="148">
        <v>22185</v>
      </c>
      <c r="M16" s="148">
        <v>1100091</v>
      </c>
      <c r="N16" s="148">
        <v>242897</v>
      </c>
      <c r="O16" s="148">
        <v>108529</v>
      </c>
      <c r="P16" s="148">
        <v>48796</v>
      </c>
      <c r="Q16" s="148">
        <v>917043</v>
      </c>
      <c r="R16" s="148">
        <v>410363</v>
      </c>
      <c r="S16" s="148">
        <v>200579</v>
      </c>
      <c r="T16" s="148">
        <v>123410</v>
      </c>
      <c r="U16" s="148">
        <v>420634</v>
      </c>
      <c r="V16" s="148">
        <v>268752</v>
      </c>
      <c r="W16" s="148">
        <v>144593</v>
      </c>
      <c r="X16" s="148">
        <v>388243</v>
      </c>
      <c r="Y16" s="148">
        <v>398214</v>
      </c>
      <c r="Z16" s="148">
        <v>886370</v>
      </c>
      <c r="AA16" s="148">
        <v>626480</v>
      </c>
      <c r="AB16" s="148">
        <v>140868</v>
      </c>
      <c r="AC16" s="148">
        <v>99418</v>
      </c>
      <c r="AD16" s="148">
        <v>73677</v>
      </c>
      <c r="AE16" s="148">
        <v>55790</v>
      </c>
      <c r="AF16" s="148">
        <v>185039</v>
      </c>
      <c r="AG16" s="148">
        <v>253579</v>
      </c>
      <c r="AH16" s="148">
        <v>601614</v>
      </c>
      <c r="AI16" s="148">
        <v>95230</v>
      </c>
      <c r="AJ16" s="148">
        <v>1006782</v>
      </c>
      <c r="AK16" s="148">
        <v>307357</v>
      </c>
      <c r="AL16" s="148">
        <v>26108</v>
      </c>
      <c r="AM16" s="148">
        <v>928292</v>
      </c>
      <c r="AN16" s="148">
        <v>463457</v>
      </c>
      <c r="AO16" s="148">
        <v>377921</v>
      </c>
      <c r="AP16" s="148">
        <v>1292064</v>
      </c>
      <c r="AQ16" s="148">
        <v>158682</v>
      </c>
      <c r="AR16" s="148">
        <v>28306</v>
      </c>
      <c r="AS16" s="148">
        <v>52328</v>
      </c>
      <c r="AT16" s="148">
        <v>242926</v>
      </c>
      <c r="AU16" s="148">
        <v>1397304</v>
      </c>
      <c r="AV16" s="148">
        <v>106633</v>
      </c>
      <c r="AW16" s="148">
        <v>77473</v>
      </c>
      <c r="AX16" s="148">
        <v>287856</v>
      </c>
      <c r="AY16" s="148">
        <v>386660</v>
      </c>
      <c r="AZ16" s="148">
        <v>171187</v>
      </c>
      <c r="BA16" s="148">
        <v>604097</v>
      </c>
      <c r="BB16" s="148">
        <v>21553</v>
      </c>
      <c r="BC16" s="148">
        <v>917043</v>
      </c>
      <c r="BD16" s="148">
        <v>410363</v>
      </c>
      <c r="BE16" s="148">
        <v>200579</v>
      </c>
      <c r="BF16" s="148">
        <v>123410</v>
      </c>
      <c r="BG16" s="148">
        <v>420634</v>
      </c>
      <c r="BH16" s="148">
        <v>268752</v>
      </c>
      <c r="BI16" s="148">
        <v>144593</v>
      </c>
      <c r="BJ16" s="148">
        <v>388243</v>
      </c>
      <c r="BK16" s="148">
        <v>398214</v>
      </c>
      <c r="BL16" s="148">
        <v>886370</v>
      </c>
      <c r="BM16" s="148">
        <v>626480</v>
      </c>
      <c r="BN16" s="148">
        <v>140868</v>
      </c>
      <c r="BO16" s="148">
        <v>99418</v>
      </c>
      <c r="BP16" s="148">
        <v>73677</v>
      </c>
      <c r="BQ16" s="148">
        <v>55790</v>
      </c>
      <c r="BR16" s="148">
        <v>185039</v>
      </c>
      <c r="BS16" s="148">
        <v>253579</v>
      </c>
      <c r="BT16" s="148">
        <v>601614</v>
      </c>
      <c r="BU16" s="148">
        <v>95230</v>
      </c>
      <c r="BV16" s="148">
        <v>1006782</v>
      </c>
      <c r="BW16" s="148">
        <v>307357</v>
      </c>
      <c r="BX16" s="148">
        <v>26108</v>
      </c>
      <c r="BY16" s="148">
        <v>928292</v>
      </c>
      <c r="BZ16" s="148">
        <v>463457</v>
      </c>
      <c r="CA16" s="148">
        <v>377921</v>
      </c>
      <c r="CB16" s="148">
        <v>1292064</v>
      </c>
      <c r="CC16" s="148">
        <v>158682</v>
      </c>
      <c r="CD16" s="148">
        <v>28306</v>
      </c>
      <c r="CE16" s="148">
        <v>52328</v>
      </c>
      <c r="CF16" s="148">
        <v>242926</v>
      </c>
      <c r="CG16" s="148">
        <v>1397304</v>
      </c>
      <c r="CH16" s="148">
        <v>106633</v>
      </c>
      <c r="CI16" s="148">
        <v>77473</v>
      </c>
      <c r="CJ16" s="148">
        <v>287856</v>
      </c>
      <c r="CK16" s="148">
        <v>386660</v>
      </c>
      <c r="CL16" s="148">
        <v>171187</v>
      </c>
      <c r="CM16" s="148">
        <v>604097</v>
      </c>
      <c r="CN16" s="148">
        <v>21553</v>
      </c>
    </row>
    <row r="17" spans="1:92" ht="17.100000000000001" customHeight="1">
      <c r="A17" s="117" t="s">
        <v>323</v>
      </c>
      <c r="B17" s="117" t="s">
        <v>324</v>
      </c>
      <c r="C17" s="148">
        <v>54448088</v>
      </c>
      <c r="D17" s="148">
        <v>645263</v>
      </c>
      <c r="E17" s="148">
        <v>39382</v>
      </c>
      <c r="F17" s="148">
        <v>174980</v>
      </c>
      <c r="G17" s="148">
        <v>293212</v>
      </c>
      <c r="H17" s="148">
        <v>5388443</v>
      </c>
      <c r="I17" s="148">
        <v>1548697</v>
      </c>
      <c r="J17" s="148">
        <v>1351016</v>
      </c>
      <c r="K17" s="148">
        <v>145781</v>
      </c>
      <c r="L17" s="148">
        <v>90467</v>
      </c>
      <c r="M17" s="148">
        <v>986396</v>
      </c>
      <c r="N17" s="148">
        <v>519077</v>
      </c>
      <c r="O17" s="148">
        <v>310116</v>
      </c>
      <c r="P17" s="148">
        <v>76479</v>
      </c>
      <c r="Q17" s="148">
        <v>3765186</v>
      </c>
      <c r="R17" s="148">
        <v>1497997</v>
      </c>
      <c r="S17" s="148">
        <v>49883</v>
      </c>
      <c r="T17" s="148">
        <v>33768</v>
      </c>
      <c r="U17" s="148">
        <v>935079</v>
      </c>
      <c r="V17" s="148">
        <v>111228</v>
      </c>
      <c r="W17" s="148">
        <v>156641</v>
      </c>
      <c r="X17" s="148">
        <v>1738046</v>
      </c>
      <c r="Y17" s="148">
        <v>725248</v>
      </c>
      <c r="Z17" s="148">
        <v>1729045</v>
      </c>
      <c r="AA17" s="148">
        <v>2052993</v>
      </c>
      <c r="AB17" s="148">
        <v>276090</v>
      </c>
      <c r="AC17" s="148">
        <v>181509</v>
      </c>
      <c r="AD17" s="148">
        <v>77454</v>
      </c>
      <c r="AE17" s="148">
        <v>22081</v>
      </c>
      <c r="AF17" s="148">
        <v>340603</v>
      </c>
      <c r="AG17" s="148">
        <v>422686</v>
      </c>
      <c r="AH17" s="148">
        <v>2023002</v>
      </c>
      <c r="AI17" s="148">
        <v>162039</v>
      </c>
      <c r="AJ17" s="148">
        <v>5922833</v>
      </c>
      <c r="AK17" s="148">
        <v>1171212</v>
      </c>
      <c r="AL17" s="148">
        <v>164174</v>
      </c>
      <c r="AM17" s="148">
        <v>2256603</v>
      </c>
      <c r="AN17" s="148">
        <v>157465</v>
      </c>
      <c r="AO17" s="148">
        <v>1273625</v>
      </c>
      <c r="AP17" s="148">
        <v>2378052</v>
      </c>
      <c r="AQ17" s="148">
        <v>229443</v>
      </c>
      <c r="AR17" s="148">
        <v>552152</v>
      </c>
      <c r="AS17" s="148">
        <v>143713</v>
      </c>
      <c r="AT17" s="148">
        <v>625892</v>
      </c>
      <c r="AU17" s="148">
        <v>6522826</v>
      </c>
      <c r="AV17" s="148">
        <v>294584</v>
      </c>
      <c r="AW17" s="148">
        <v>468383</v>
      </c>
      <c r="AX17" s="148">
        <v>2134314</v>
      </c>
      <c r="AY17" s="148">
        <v>1282554</v>
      </c>
      <c r="AZ17" s="148">
        <v>568575</v>
      </c>
      <c r="BA17" s="148">
        <v>428437</v>
      </c>
      <c r="BB17" s="148">
        <v>3364</v>
      </c>
      <c r="BC17" s="148">
        <v>3765186</v>
      </c>
      <c r="BD17" s="148">
        <v>1497997</v>
      </c>
      <c r="BE17" s="148">
        <v>49883</v>
      </c>
      <c r="BF17" s="148">
        <v>33768</v>
      </c>
      <c r="BG17" s="148">
        <v>935079</v>
      </c>
      <c r="BH17" s="148">
        <v>111228</v>
      </c>
      <c r="BI17" s="148">
        <v>156641</v>
      </c>
      <c r="BJ17" s="148">
        <v>1738046</v>
      </c>
      <c r="BK17" s="148">
        <v>725248</v>
      </c>
      <c r="BL17" s="148">
        <v>1729045</v>
      </c>
      <c r="BM17" s="148">
        <v>2052993</v>
      </c>
      <c r="BN17" s="148">
        <v>276090</v>
      </c>
      <c r="BO17" s="148">
        <v>181509</v>
      </c>
      <c r="BP17" s="148">
        <v>77454</v>
      </c>
      <c r="BQ17" s="148">
        <v>22081</v>
      </c>
      <c r="BR17" s="148">
        <v>340603</v>
      </c>
      <c r="BS17" s="148">
        <v>422686</v>
      </c>
      <c r="BT17" s="148">
        <v>2023002</v>
      </c>
      <c r="BU17" s="148">
        <v>162039</v>
      </c>
      <c r="BV17" s="148">
        <v>5922833</v>
      </c>
      <c r="BW17" s="148">
        <v>1171212</v>
      </c>
      <c r="BX17" s="148">
        <v>164174</v>
      </c>
      <c r="BY17" s="148">
        <v>2256603</v>
      </c>
      <c r="BZ17" s="148">
        <v>157465</v>
      </c>
      <c r="CA17" s="148">
        <v>1273625</v>
      </c>
      <c r="CB17" s="148">
        <v>2378052</v>
      </c>
      <c r="CC17" s="148">
        <v>229443</v>
      </c>
      <c r="CD17" s="148">
        <v>552152</v>
      </c>
      <c r="CE17" s="148">
        <v>143713</v>
      </c>
      <c r="CF17" s="148">
        <v>625892</v>
      </c>
      <c r="CG17" s="148">
        <v>6522826</v>
      </c>
      <c r="CH17" s="148">
        <v>294584</v>
      </c>
      <c r="CI17" s="148">
        <v>468383</v>
      </c>
      <c r="CJ17" s="148">
        <v>2134314</v>
      </c>
      <c r="CK17" s="148">
        <v>1282554</v>
      </c>
      <c r="CL17" s="148">
        <v>568575</v>
      </c>
      <c r="CM17" s="148">
        <v>428437</v>
      </c>
      <c r="CN17" s="148">
        <v>3364</v>
      </c>
    </row>
    <row r="18" spans="1:92" ht="17.100000000000001" customHeight="1">
      <c r="A18" s="117" t="s">
        <v>325</v>
      </c>
      <c r="B18" s="117" t="s">
        <v>326</v>
      </c>
      <c r="C18" s="148">
        <v>65374980</v>
      </c>
      <c r="D18" s="148">
        <v>606351</v>
      </c>
      <c r="E18" s="148">
        <v>153176</v>
      </c>
      <c r="F18" s="148">
        <v>618052</v>
      </c>
      <c r="G18" s="148">
        <v>423851</v>
      </c>
      <c r="H18" s="148">
        <v>11292132</v>
      </c>
      <c r="I18" s="148">
        <v>720335</v>
      </c>
      <c r="J18" s="148">
        <v>387836</v>
      </c>
      <c r="K18" s="148">
        <v>2076828</v>
      </c>
      <c r="L18" s="148">
        <v>201008</v>
      </c>
      <c r="M18" s="148">
        <v>2500455</v>
      </c>
      <c r="N18" s="148">
        <v>750136</v>
      </c>
      <c r="O18" s="148">
        <v>258953</v>
      </c>
      <c r="P18" s="148">
        <v>473872</v>
      </c>
      <c r="Q18" s="148">
        <v>3818851</v>
      </c>
      <c r="R18" s="148">
        <v>819109</v>
      </c>
      <c r="S18" s="148">
        <v>1101447</v>
      </c>
      <c r="T18" s="148">
        <v>457796</v>
      </c>
      <c r="U18" s="148">
        <v>535774</v>
      </c>
      <c r="V18" s="148">
        <v>477174</v>
      </c>
      <c r="W18" s="148">
        <v>325922</v>
      </c>
      <c r="X18" s="148">
        <v>969440</v>
      </c>
      <c r="Y18" s="148">
        <v>1274252</v>
      </c>
      <c r="Z18" s="148">
        <v>2178822</v>
      </c>
      <c r="AA18" s="148">
        <v>1505670</v>
      </c>
      <c r="AB18" s="148">
        <v>570447</v>
      </c>
      <c r="AC18" s="148">
        <v>691696</v>
      </c>
      <c r="AD18" s="148">
        <v>481678</v>
      </c>
      <c r="AE18" s="148">
        <v>194771</v>
      </c>
      <c r="AF18" s="148">
        <v>623260</v>
      </c>
      <c r="AG18" s="148">
        <v>522670</v>
      </c>
      <c r="AH18" s="148">
        <v>1986338</v>
      </c>
      <c r="AI18" s="148">
        <v>351974</v>
      </c>
      <c r="AJ18" s="148">
        <v>1793375</v>
      </c>
      <c r="AK18" s="148">
        <v>2599730</v>
      </c>
      <c r="AL18" s="148">
        <v>210333</v>
      </c>
      <c r="AM18" s="148">
        <v>2029060</v>
      </c>
      <c r="AN18" s="148">
        <v>1085111</v>
      </c>
      <c r="AO18" s="148">
        <v>2482547</v>
      </c>
      <c r="AP18" s="148">
        <v>2955413</v>
      </c>
      <c r="AQ18" s="148">
        <v>137010</v>
      </c>
      <c r="AR18" s="148">
        <v>707027</v>
      </c>
      <c r="AS18" s="148">
        <v>300687</v>
      </c>
      <c r="AT18" s="148">
        <v>2333130</v>
      </c>
      <c r="AU18" s="148">
        <v>4058458</v>
      </c>
      <c r="AV18" s="148">
        <v>371684</v>
      </c>
      <c r="AW18" s="148">
        <v>143501</v>
      </c>
      <c r="AX18" s="148">
        <v>995094</v>
      </c>
      <c r="AY18" s="148">
        <v>2072634</v>
      </c>
      <c r="AZ18" s="148">
        <v>196902</v>
      </c>
      <c r="BA18" s="148">
        <v>1340711</v>
      </c>
      <c r="BB18" s="148">
        <v>212497</v>
      </c>
      <c r="BC18" s="148">
        <v>3818851</v>
      </c>
      <c r="BD18" s="148">
        <v>819109</v>
      </c>
      <c r="BE18" s="148">
        <v>1101447</v>
      </c>
      <c r="BF18" s="148">
        <v>457796</v>
      </c>
      <c r="BG18" s="148">
        <v>535774</v>
      </c>
      <c r="BH18" s="148">
        <v>477174</v>
      </c>
      <c r="BI18" s="148">
        <v>325922</v>
      </c>
      <c r="BJ18" s="148">
        <v>969440</v>
      </c>
      <c r="BK18" s="148">
        <v>1274252</v>
      </c>
      <c r="BL18" s="148">
        <v>2178822</v>
      </c>
      <c r="BM18" s="148">
        <v>1505670</v>
      </c>
      <c r="BN18" s="148">
        <v>570447</v>
      </c>
      <c r="BO18" s="148">
        <v>691696</v>
      </c>
      <c r="BP18" s="148">
        <v>481678</v>
      </c>
      <c r="BQ18" s="148">
        <v>194771</v>
      </c>
      <c r="BR18" s="148">
        <v>623260</v>
      </c>
      <c r="BS18" s="148">
        <v>522670</v>
      </c>
      <c r="BT18" s="148">
        <v>1986338</v>
      </c>
      <c r="BU18" s="148">
        <v>351974</v>
      </c>
      <c r="BV18" s="148">
        <v>1793375</v>
      </c>
      <c r="BW18" s="148">
        <v>2599730</v>
      </c>
      <c r="BX18" s="148">
        <v>210333</v>
      </c>
      <c r="BY18" s="148">
        <v>2029060</v>
      </c>
      <c r="BZ18" s="148">
        <v>1085111</v>
      </c>
      <c r="CA18" s="148">
        <v>2482547</v>
      </c>
      <c r="CB18" s="148">
        <v>2955413</v>
      </c>
      <c r="CC18" s="148">
        <v>137010</v>
      </c>
      <c r="CD18" s="148">
        <v>707027</v>
      </c>
      <c r="CE18" s="148">
        <v>300687</v>
      </c>
      <c r="CF18" s="148">
        <v>2333130</v>
      </c>
      <c r="CG18" s="148">
        <v>4058458</v>
      </c>
      <c r="CH18" s="148">
        <v>371684</v>
      </c>
      <c r="CI18" s="148">
        <v>143501</v>
      </c>
      <c r="CJ18" s="148">
        <v>995094</v>
      </c>
      <c r="CK18" s="148">
        <v>2072634</v>
      </c>
      <c r="CL18" s="148">
        <v>196902</v>
      </c>
      <c r="CM18" s="148">
        <v>1340711</v>
      </c>
      <c r="CN18" s="148">
        <v>212497</v>
      </c>
    </row>
    <row r="19" spans="1:92" ht="17.100000000000001" customHeight="1">
      <c r="A19" s="117" t="s">
        <v>327</v>
      </c>
      <c r="B19" s="117" t="s">
        <v>328</v>
      </c>
      <c r="C19" s="148">
        <v>596421713</v>
      </c>
      <c r="D19" s="148">
        <v>6043093</v>
      </c>
      <c r="E19" s="148">
        <v>124987</v>
      </c>
      <c r="F19" s="148">
        <v>7438706</v>
      </c>
      <c r="G19" s="148">
        <v>4085598</v>
      </c>
      <c r="H19" s="148">
        <v>172421856</v>
      </c>
      <c r="I19" s="148">
        <v>11524577</v>
      </c>
      <c r="J19" s="148">
        <v>12866247</v>
      </c>
      <c r="K19" s="148">
        <v>2483094</v>
      </c>
      <c r="L19" s="148">
        <v>3506270</v>
      </c>
      <c r="M19" s="148">
        <v>3407190</v>
      </c>
      <c r="N19" s="148">
        <v>15971641</v>
      </c>
      <c r="O19" s="148">
        <v>3546116</v>
      </c>
      <c r="P19" s="148">
        <v>2809422</v>
      </c>
      <c r="Q19" s="148">
        <v>27600197</v>
      </c>
      <c r="R19" s="148">
        <v>11964087</v>
      </c>
      <c r="S19" s="148">
        <v>5060175</v>
      </c>
      <c r="T19" s="148">
        <v>5344578</v>
      </c>
      <c r="U19" s="148">
        <v>6138893</v>
      </c>
      <c r="V19" s="148">
        <v>4520855</v>
      </c>
      <c r="W19" s="148">
        <v>2359590</v>
      </c>
      <c r="X19" s="148">
        <v>12026945</v>
      </c>
      <c r="Y19" s="148">
        <v>23356481</v>
      </c>
      <c r="Z19" s="148">
        <v>13495663</v>
      </c>
      <c r="AA19" s="148">
        <v>17593996</v>
      </c>
      <c r="AB19" s="148">
        <v>3065829</v>
      </c>
      <c r="AC19" s="148">
        <v>8402368</v>
      </c>
      <c r="AD19" s="148">
        <v>2157888</v>
      </c>
      <c r="AE19" s="148">
        <v>3701819</v>
      </c>
      <c r="AF19" s="148" t="s">
        <v>307</v>
      </c>
      <c r="AG19" s="148">
        <v>1136978</v>
      </c>
      <c r="AH19" s="148">
        <v>22793255</v>
      </c>
      <c r="AI19" s="148">
        <v>1351634</v>
      </c>
      <c r="AJ19" s="148">
        <v>59950819</v>
      </c>
      <c r="AK19" s="148">
        <v>17423701</v>
      </c>
      <c r="AL19" s="148">
        <v>604162</v>
      </c>
      <c r="AM19" s="148">
        <v>10668765</v>
      </c>
      <c r="AN19" s="148">
        <v>4368893</v>
      </c>
      <c r="AO19" s="148">
        <v>12480427</v>
      </c>
      <c r="AP19" s="148">
        <v>20023246</v>
      </c>
      <c r="AQ19" s="148">
        <v>2015621</v>
      </c>
      <c r="AR19" s="148">
        <v>6196557</v>
      </c>
      <c r="AS19" s="148">
        <v>53960</v>
      </c>
      <c r="AT19" s="148">
        <v>2743837</v>
      </c>
      <c r="AU19" s="148" t="s">
        <v>307</v>
      </c>
      <c r="AV19" s="148">
        <v>7418368</v>
      </c>
      <c r="AW19" s="148">
        <v>1399998</v>
      </c>
      <c r="AX19" s="148">
        <v>18645899</v>
      </c>
      <c r="AY19" s="148" t="s">
        <v>307</v>
      </c>
      <c r="AZ19" s="148">
        <v>2574275</v>
      </c>
      <c r="BA19" s="148">
        <v>11553157</v>
      </c>
      <c r="BB19" s="148" t="s">
        <v>307</v>
      </c>
      <c r="BC19" s="148">
        <v>27600197</v>
      </c>
      <c r="BD19" s="148">
        <v>11964087</v>
      </c>
      <c r="BE19" s="148">
        <v>5060175</v>
      </c>
      <c r="BF19" s="148">
        <v>5344578</v>
      </c>
      <c r="BG19" s="148">
        <v>6138893</v>
      </c>
      <c r="BH19" s="148">
        <v>4520855</v>
      </c>
      <c r="BI19" s="148">
        <v>2359590</v>
      </c>
      <c r="BJ19" s="148">
        <v>12026945</v>
      </c>
      <c r="BK19" s="148">
        <v>23356481</v>
      </c>
      <c r="BL19" s="148">
        <v>13495663</v>
      </c>
      <c r="BM19" s="148">
        <v>17593996</v>
      </c>
      <c r="BN19" s="148">
        <v>3065829</v>
      </c>
      <c r="BO19" s="148">
        <v>8402368</v>
      </c>
      <c r="BP19" s="148">
        <v>2157888</v>
      </c>
      <c r="BQ19" s="148">
        <v>3701819</v>
      </c>
      <c r="BR19" s="148" t="s">
        <v>307</v>
      </c>
      <c r="BS19" s="148">
        <v>1136978</v>
      </c>
      <c r="BT19" s="148">
        <v>22793255</v>
      </c>
      <c r="BU19" s="148">
        <v>1351634</v>
      </c>
      <c r="BV19" s="148">
        <v>59950819</v>
      </c>
      <c r="BW19" s="148">
        <v>17423701</v>
      </c>
      <c r="BX19" s="148">
        <v>604162</v>
      </c>
      <c r="BY19" s="148">
        <v>10668765</v>
      </c>
      <c r="BZ19" s="148">
        <v>4368893</v>
      </c>
      <c r="CA19" s="148">
        <v>12480427</v>
      </c>
      <c r="CB19" s="148">
        <v>20023246</v>
      </c>
      <c r="CC19" s="148">
        <v>2015621</v>
      </c>
      <c r="CD19" s="148">
        <v>6196557</v>
      </c>
      <c r="CE19" s="148">
        <v>53960</v>
      </c>
      <c r="CF19" s="148">
        <v>2743837</v>
      </c>
      <c r="CG19" s="148" t="s">
        <v>307</v>
      </c>
      <c r="CH19" s="148">
        <v>7418368</v>
      </c>
      <c r="CI19" s="148">
        <v>1399998</v>
      </c>
      <c r="CJ19" s="148">
        <v>18645899</v>
      </c>
      <c r="CK19" s="148" t="s">
        <v>307</v>
      </c>
      <c r="CL19" s="148">
        <v>2574275</v>
      </c>
      <c r="CM19" s="148">
        <v>11553157</v>
      </c>
      <c r="CN19" s="148" t="s">
        <v>307</v>
      </c>
    </row>
    <row r="20" spans="1:92" ht="17.100000000000001" customHeight="1">
      <c r="A20" s="117" t="s">
        <v>329</v>
      </c>
      <c r="B20" s="117" t="s">
        <v>330</v>
      </c>
      <c r="C20" s="148">
        <v>506243040</v>
      </c>
      <c r="D20" s="148">
        <v>4908837</v>
      </c>
      <c r="E20" s="148" t="s">
        <v>307</v>
      </c>
      <c r="F20" s="148">
        <v>6532753</v>
      </c>
      <c r="G20" s="148">
        <v>3467141</v>
      </c>
      <c r="H20" s="148">
        <v>146324579</v>
      </c>
      <c r="I20" s="148">
        <v>10246531</v>
      </c>
      <c r="J20" s="148">
        <v>10259183</v>
      </c>
      <c r="K20" s="148">
        <v>2148289</v>
      </c>
      <c r="L20" s="148">
        <v>2643213</v>
      </c>
      <c r="M20" s="148" t="s">
        <v>307</v>
      </c>
      <c r="N20" s="148">
        <v>14220906</v>
      </c>
      <c r="O20" s="148">
        <v>3354690</v>
      </c>
      <c r="P20" s="148">
        <v>2457943</v>
      </c>
      <c r="Q20" s="148">
        <v>21870696</v>
      </c>
      <c r="R20" s="148">
        <v>10578929</v>
      </c>
      <c r="S20" s="148">
        <v>4266534</v>
      </c>
      <c r="T20" s="148">
        <v>4617143</v>
      </c>
      <c r="U20" s="148">
        <v>5212818</v>
      </c>
      <c r="V20" s="148">
        <v>3933108</v>
      </c>
      <c r="W20" s="148">
        <v>2075273</v>
      </c>
      <c r="X20" s="148">
        <v>10186240</v>
      </c>
      <c r="Y20" s="148">
        <v>19683486</v>
      </c>
      <c r="Z20" s="148">
        <v>11999165</v>
      </c>
      <c r="AA20" s="148">
        <v>15170613</v>
      </c>
      <c r="AB20" s="148">
        <v>2515630</v>
      </c>
      <c r="AC20" s="148">
        <v>7715511</v>
      </c>
      <c r="AD20" s="148">
        <v>1889444</v>
      </c>
      <c r="AE20" s="148">
        <v>3130599</v>
      </c>
      <c r="AF20" s="148" t="s">
        <v>307</v>
      </c>
      <c r="AG20" s="148">
        <v>127003</v>
      </c>
      <c r="AH20" s="148">
        <v>16833495</v>
      </c>
      <c r="AI20" s="148">
        <v>1198906</v>
      </c>
      <c r="AJ20" s="148">
        <v>54996670</v>
      </c>
      <c r="AK20" s="148">
        <v>15908051</v>
      </c>
      <c r="AL20" s="148">
        <v>448704</v>
      </c>
      <c r="AM20" s="148">
        <v>10662810</v>
      </c>
      <c r="AN20" s="148">
        <v>3767669</v>
      </c>
      <c r="AO20" s="148">
        <v>11256904</v>
      </c>
      <c r="AP20" s="148">
        <v>15977933</v>
      </c>
      <c r="AQ20" s="148">
        <v>1757678</v>
      </c>
      <c r="AR20" s="148">
        <v>5456360</v>
      </c>
      <c r="AS20" s="148" t="s">
        <v>307</v>
      </c>
      <c r="AT20" s="148">
        <v>179379</v>
      </c>
      <c r="AU20" s="148" t="s">
        <v>307</v>
      </c>
      <c r="AV20" s="148">
        <v>6672695</v>
      </c>
      <c r="AW20" s="148">
        <v>1233157</v>
      </c>
      <c r="AX20" s="148">
        <v>17066596</v>
      </c>
      <c r="AY20" s="148" t="s">
        <v>307</v>
      </c>
      <c r="AZ20" s="148">
        <v>2253788</v>
      </c>
      <c r="BA20" s="148">
        <v>9035988</v>
      </c>
      <c r="BB20" s="148" t="s">
        <v>307</v>
      </c>
      <c r="BC20" s="148">
        <v>21870696</v>
      </c>
      <c r="BD20" s="148">
        <v>10578929</v>
      </c>
      <c r="BE20" s="148">
        <v>4266534</v>
      </c>
      <c r="BF20" s="148">
        <v>4617143</v>
      </c>
      <c r="BG20" s="148">
        <v>5212818</v>
      </c>
      <c r="BH20" s="148">
        <v>3933108</v>
      </c>
      <c r="BI20" s="148">
        <v>2075273</v>
      </c>
      <c r="BJ20" s="148">
        <v>10186240</v>
      </c>
      <c r="BK20" s="148">
        <v>19683486</v>
      </c>
      <c r="BL20" s="148">
        <v>11999165</v>
      </c>
      <c r="BM20" s="148">
        <v>15170613</v>
      </c>
      <c r="BN20" s="148">
        <v>2515630</v>
      </c>
      <c r="BO20" s="148">
        <v>7715511</v>
      </c>
      <c r="BP20" s="148">
        <v>1889444</v>
      </c>
      <c r="BQ20" s="148">
        <v>3130599</v>
      </c>
      <c r="BR20" s="148" t="s">
        <v>307</v>
      </c>
      <c r="BS20" s="148">
        <v>127003</v>
      </c>
      <c r="BT20" s="148">
        <v>16833495</v>
      </c>
      <c r="BU20" s="148">
        <v>1198906</v>
      </c>
      <c r="BV20" s="148">
        <v>54996670</v>
      </c>
      <c r="BW20" s="148">
        <v>15908051</v>
      </c>
      <c r="BX20" s="148">
        <v>448704</v>
      </c>
      <c r="BY20" s="148">
        <v>10662810</v>
      </c>
      <c r="BZ20" s="148">
        <v>3767669</v>
      </c>
      <c r="CA20" s="148">
        <v>11256904</v>
      </c>
      <c r="CB20" s="148">
        <v>15977933</v>
      </c>
      <c r="CC20" s="148">
        <v>1757678</v>
      </c>
      <c r="CD20" s="148">
        <v>5456360</v>
      </c>
      <c r="CE20" s="148" t="s">
        <v>307</v>
      </c>
      <c r="CF20" s="148">
        <v>179379</v>
      </c>
      <c r="CG20" s="148" t="s">
        <v>307</v>
      </c>
      <c r="CH20" s="148">
        <v>6672695</v>
      </c>
      <c r="CI20" s="148">
        <v>1233157</v>
      </c>
      <c r="CJ20" s="148">
        <v>17066596</v>
      </c>
      <c r="CK20" s="148" t="s">
        <v>307</v>
      </c>
      <c r="CL20" s="148">
        <v>2253788</v>
      </c>
      <c r="CM20" s="148">
        <v>9035988</v>
      </c>
      <c r="CN20" s="148" t="s">
        <v>307</v>
      </c>
    </row>
    <row r="21" spans="1:92" ht="17.100000000000001" customHeight="1">
      <c r="A21" s="117" t="s">
        <v>331</v>
      </c>
      <c r="B21" s="117" t="s">
        <v>332</v>
      </c>
      <c r="C21" s="148">
        <v>90178673</v>
      </c>
      <c r="D21" s="148">
        <v>1134256</v>
      </c>
      <c r="E21" s="148">
        <v>124987</v>
      </c>
      <c r="F21" s="148">
        <v>905953</v>
      </c>
      <c r="G21" s="148">
        <v>618457</v>
      </c>
      <c r="H21" s="148">
        <v>26097277</v>
      </c>
      <c r="I21" s="148">
        <v>1278046</v>
      </c>
      <c r="J21" s="148">
        <v>2607064</v>
      </c>
      <c r="K21" s="148">
        <v>334805</v>
      </c>
      <c r="L21" s="148">
        <v>863057</v>
      </c>
      <c r="M21" s="148">
        <v>3407190</v>
      </c>
      <c r="N21" s="148">
        <v>1750735</v>
      </c>
      <c r="O21" s="148">
        <v>191426</v>
      </c>
      <c r="P21" s="148">
        <v>351479</v>
      </c>
      <c r="Q21" s="148">
        <v>5729501</v>
      </c>
      <c r="R21" s="148">
        <v>1385158</v>
      </c>
      <c r="S21" s="148">
        <v>793641</v>
      </c>
      <c r="T21" s="148">
        <v>727435</v>
      </c>
      <c r="U21" s="148">
        <v>926075</v>
      </c>
      <c r="V21" s="148">
        <v>587747</v>
      </c>
      <c r="W21" s="148">
        <v>284317</v>
      </c>
      <c r="X21" s="148">
        <v>1840705</v>
      </c>
      <c r="Y21" s="148">
        <v>3672995</v>
      </c>
      <c r="Z21" s="148">
        <v>1496498</v>
      </c>
      <c r="AA21" s="148">
        <v>2423383</v>
      </c>
      <c r="AB21" s="148">
        <v>550199</v>
      </c>
      <c r="AC21" s="148">
        <v>686857</v>
      </c>
      <c r="AD21" s="148">
        <v>268444</v>
      </c>
      <c r="AE21" s="148">
        <v>571220</v>
      </c>
      <c r="AF21" s="148" t="s">
        <v>307</v>
      </c>
      <c r="AG21" s="148">
        <v>1009975</v>
      </c>
      <c r="AH21" s="148">
        <v>5959760</v>
      </c>
      <c r="AI21" s="148">
        <v>152728</v>
      </c>
      <c r="AJ21" s="148">
        <v>4954149</v>
      </c>
      <c r="AK21" s="148">
        <v>1515650</v>
      </c>
      <c r="AL21" s="148">
        <v>155458</v>
      </c>
      <c r="AM21" s="148">
        <v>5955</v>
      </c>
      <c r="AN21" s="148">
        <v>601224</v>
      </c>
      <c r="AO21" s="148">
        <v>1223523</v>
      </c>
      <c r="AP21" s="148">
        <v>4045313</v>
      </c>
      <c r="AQ21" s="148">
        <v>257943</v>
      </c>
      <c r="AR21" s="148">
        <v>740197</v>
      </c>
      <c r="AS21" s="148">
        <v>53960</v>
      </c>
      <c r="AT21" s="148">
        <v>2564458</v>
      </c>
      <c r="AU21" s="148" t="s">
        <v>307</v>
      </c>
      <c r="AV21" s="148">
        <v>745673</v>
      </c>
      <c r="AW21" s="148">
        <v>166841</v>
      </c>
      <c r="AX21" s="148">
        <v>1579303</v>
      </c>
      <c r="AY21" s="148" t="s">
        <v>307</v>
      </c>
      <c r="AZ21" s="148">
        <v>320487</v>
      </c>
      <c r="BA21" s="148">
        <v>2517169</v>
      </c>
      <c r="BB21" s="148" t="s">
        <v>307</v>
      </c>
      <c r="BC21" s="148">
        <v>5729501</v>
      </c>
      <c r="BD21" s="148">
        <v>1385158</v>
      </c>
      <c r="BE21" s="148">
        <v>793641</v>
      </c>
      <c r="BF21" s="148">
        <v>727435</v>
      </c>
      <c r="BG21" s="148">
        <v>926075</v>
      </c>
      <c r="BH21" s="148">
        <v>587747</v>
      </c>
      <c r="BI21" s="148">
        <v>284317</v>
      </c>
      <c r="BJ21" s="148">
        <v>1840705</v>
      </c>
      <c r="BK21" s="148">
        <v>3672995</v>
      </c>
      <c r="BL21" s="148">
        <v>1496498</v>
      </c>
      <c r="BM21" s="148">
        <v>2423383</v>
      </c>
      <c r="BN21" s="148">
        <v>550199</v>
      </c>
      <c r="BO21" s="148">
        <v>686857</v>
      </c>
      <c r="BP21" s="148">
        <v>268444</v>
      </c>
      <c r="BQ21" s="148">
        <v>571220</v>
      </c>
      <c r="BR21" s="148" t="s">
        <v>307</v>
      </c>
      <c r="BS21" s="148">
        <v>1009975</v>
      </c>
      <c r="BT21" s="148">
        <v>5959760</v>
      </c>
      <c r="BU21" s="148">
        <v>152728</v>
      </c>
      <c r="BV21" s="148">
        <v>4954149</v>
      </c>
      <c r="BW21" s="148">
        <v>1515650</v>
      </c>
      <c r="BX21" s="148">
        <v>155458</v>
      </c>
      <c r="BY21" s="148">
        <v>5955</v>
      </c>
      <c r="BZ21" s="148">
        <v>601224</v>
      </c>
      <c r="CA21" s="148">
        <v>1223523</v>
      </c>
      <c r="CB21" s="148">
        <v>4045313</v>
      </c>
      <c r="CC21" s="148">
        <v>257943</v>
      </c>
      <c r="CD21" s="148">
        <v>740197</v>
      </c>
      <c r="CE21" s="148">
        <v>53960</v>
      </c>
      <c r="CF21" s="148">
        <v>2564458</v>
      </c>
      <c r="CG21" s="148" t="s">
        <v>307</v>
      </c>
      <c r="CH21" s="148">
        <v>745673</v>
      </c>
      <c r="CI21" s="148">
        <v>166841</v>
      </c>
      <c r="CJ21" s="148">
        <v>1579303</v>
      </c>
      <c r="CK21" s="148" t="s">
        <v>307</v>
      </c>
      <c r="CL21" s="148">
        <v>320487</v>
      </c>
      <c r="CM21" s="148">
        <v>2517169</v>
      </c>
      <c r="CN21" s="148" t="s">
        <v>307</v>
      </c>
    </row>
    <row r="22" spans="1:92" ht="12" customHeight="1"/>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117"/>
  <sheetViews>
    <sheetView workbookViewId="0">
      <selection activeCell="B1" sqref="B1:B3"/>
    </sheetView>
  </sheetViews>
  <sheetFormatPr defaultColWidth="11" defaultRowHeight="15"/>
  <cols>
    <col min="1" max="1" width="19" style="150" customWidth="1"/>
    <col min="2" max="2" width="13.28515625" style="150" customWidth="1"/>
    <col min="3" max="3" width="31" style="150" bestFit="1" customWidth="1"/>
    <col min="4" max="4" width="21.85546875" style="150" bestFit="1" customWidth="1"/>
    <col min="5" max="5" width="13.5703125" style="150" bestFit="1" customWidth="1"/>
    <col min="6" max="6" width="14.7109375" style="150" bestFit="1" customWidth="1"/>
    <col min="7" max="7" width="14.85546875" style="150" bestFit="1" customWidth="1"/>
    <col min="8" max="9" width="10.5703125" style="150" bestFit="1" customWidth="1"/>
    <col min="10" max="10" width="9.7109375" style="150" bestFit="1" customWidth="1"/>
    <col min="11" max="11" width="31" style="150" bestFit="1" customWidth="1"/>
    <col min="12" max="12" width="21.85546875" style="150" bestFit="1" customWidth="1"/>
    <col min="13" max="13" width="13.5703125" style="150" bestFit="1" customWidth="1"/>
    <col min="14" max="14" width="14.7109375" style="150" bestFit="1" customWidth="1"/>
    <col min="15" max="15" width="14.85546875" style="150" bestFit="1" customWidth="1"/>
    <col min="16" max="16" width="9" style="150" bestFit="1" customWidth="1"/>
    <col min="17" max="18" width="10.5703125" style="150" bestFit="1" customWidth="1"/>
    <col min="19" max="19" width="12" style="150" customWidth="1"/>
    <col min="20" max="256" width="11" style="150"/>
    <col min="257" max="257" width="19" style="150" customWidth="1"/>
    <col min="258" max="258" width="13.28515625" style="150" customWidth="1"/>
    <col min="259" max="259" width="18.42578125" style="150" customWidth="1"/>
    <col min="260" max="260" width="13.5703125" style="150" customWidth="1"/>
    <col min="261" max="261" width="11" style="150"/>
    <col min="262" max="263" width="13.5703125" style="150" customWidth="1"/>
    <col min="264" max="264" width="12.7109375" style="150" customWidth="1"/>
    <col min="265" max="265" width="13" style="150" customWidth="1"/>
    <col min="266" max="266" width="15" style="150" customWidth="1"/>
    <col min="267" max="267" width="16.7109375" style="150" customWidth="1"/>
    <col min="268" max="268" width="14.42578125" style="150" customWidth="1"/>
    <col min="269" max="271" width="13.28515625" style="150" customWidth="1"/>
    <col min="272" max="272" width="11" style="150" bestFit="1"/>
    <col min="273" max="273" width="12.7109375" style="150" customWidth="1"/>
    <col min="274" max="274" width="13" style="150" customWidth="1"/>
    <col min="275" max="275" width="12" style="150" customWidth="1"/>
    <col min="276" max="512" width="11" style="150"/>
    <col min="513" max="513" width="19" style="150" customWidth="1"/>
    <col min="514" max="514" width="13.28515625" style="150" customWidth="1"/>
    <col min="515" max="515" width="18.42578125" style="150" customWidth="1"/>
    <col min="516" max="516" width="13.5703125" style="150" customWidth="1"/>
    <col min="517" max="517" width="11" style="150"/>
    <col min="518" max="519" width="13.5703125" style="150" customWidth="1"/>
    <col min="520" max="520" width="12.7109375" style="150" customWidth="1"/>
    <col min="521" max="521" width="13" style="150" customWidth="1"/>
    <col min="522" max="522" width="15" style="150" customWidth="1"/>
    <col min="523" max="523" width="16.7109375" style="150" customWidth="1"/>
    <col min="524" max="524" width="14.42578125" style="150" customWidth="1"/>
    <col min="525" max="527" width="13.28515625" style="150" customWidth="1"/>
    <col min="528" max="528" width="11" style="150" bestFit="1"/>
    <col min="529" max="529" width="12.7109375" style="150" customWidth="1"/>
    <col min="530" max="530" width="13" style="150" customWidth="1"/>
    <col min="531" max="531" width="12" style="150" customWidth="1"/>
    <col min="532" max="768" width="11" style="150"/>
    <col min="769" max="769" width="19" style="150" customWidth="1"/>
    <col min="770" max="770" width="13.28515625" style="150" customWidth="1"/>
    <col min="771" max="771" width="18.42578125" style="150" customWidth="1"/>
    <col min="772" max="772" width="13.5703125" style="150" customWidth="1"/>
    <col min="773" max="773" width="11" style="150"/>
    <col min="774" max="775" width="13.5703125" style="150" customWidth="1"/>
    <col min="776" max="776" width="12.7109375" style="150" customWidth="1"/>
    <col min="777" max="777" width="13" style="150" customWidth="1"/>
    <col min="778" max="778" width="15" style="150" customWidth="1"/>
    <col min="779" max="779" width="16.7109375" style="150" customWidth="1"/>
    <col min="780" max="780" width="14.42578125" style="150" customWidth="1"/>
    <col min="781" max="783" width="13.28515625" style="150" customWidth="1"/>
    <col min="784" max="784" width="11" style="150" bestFit="1"/>
    <col min="785" max="785" width="12.7109375" style="150" customWidth="1"/>
    <col min="786" max="786" width="13" style="150" customWidth="1"/>
    <col min="787" max="787" width="12" style="150" customWidth="1"/>
    <col min="788" max="1024" width="11" style="150"/>
    <col min="1025" max="1025" width="19" style="150" customWidth="1"/>
    <col min="1026" max="1026" width="13.28515625" style="150" customWidth="1"/>
    <col min="1027" max="1027" width="18.42578125" style="150" customWidth="1"/>
    <col min="1028" max="1028" width="13.5703125" style="150" customWidth="1"/>
    <col min="1029" max="1029" width="11" style="150"/>
    <col min="1030" max="1031" width="13.5703125" style="150" customWidth="1"/>
    <col min="1032" max="1032" width="12.7109375" style="150" customWidth="1"/>
    <col min="1033" max="1033" width="13" style="150" customWidth="1"/>
    <col min="1034" max="1034" width="15" style="150" customWidth="1"/>
    <col min="1035" max="1035" width="16.7109375" style="150" customWidth="1"/>
    <col min="1036" max="1036" width="14.42578125" style="150" customWidth="1"/>
    <col min="1037" max="1039" width="13.28515625" style="150" customWidth="1"/>
    <col min="1040" max="1040" width="11" style="150" bestFit="1"/>
    <col min="1041" max="1041" width="12.7109375" style="150" customWidth="1"/>
    <col min="1042" max="1042" width="13" style="150" customWidth="1"/>
    <col min="1043" max="1043" width="12" style="150" customWidth="1"/>
    <col min="1044" max="1280" width="11" style="150"/>
    <col min="1281" max="1281" width="19" style="150" customWidth="1"/>
    <col min="1282" max="1282" width="13.28515625" style="150" customWidth="1"/>
    <col min="1283" max="1283" width="18.42578125" style="150" customWidth="1"/>
    <col min="1284" max="1284" width="13.5703125" style="150" customWidth="1"/>
    <col min="1285" max="1285" width="11" style="150"/>
    <col min="1286" max="1287" width="13.5703125" style="150" customWidth="1"/>
    <col min="1288" max="1288" width="12.7109375" style="150" customWidth="1"/>
    <col min="1289" max="1289" width="13" style="150" customWidth="1"/>
    <col min="1290" max="1290" width="15" style="150" customWidth="1"/>
    <col min="1291" max="1291" width="16.7109375" style="150" customWidth="1"/>
    <col min="1292" max="1292" width="14.42578125" style="150" customWidth="1"/>
    <col min="1293" max="1295" width="13.28515625" style="150" customWidth="1"/>
    <col min="1296" max="1296" width="11" style="150" bestFit="1"/>
    <col min="1297" max="1297" width="12.7109375" style="150" customWidth="1"/>
    <col min="1298" max="1298" width="13" style="150" customWidth="1"/>
    <col min="1299" max="1299" width="12" style="150" customWidth="1"/>
    <col min="1300" max="1536" width="11" style="150"/>
    <col min="1537" max="1537" width="19" style="150" customWidth="1"/>
    <col min="1538" max="1538" width="13.28515625" style="150" customWidth="1"/>
    <col min="1539" max="1539" width="18.42578125" style="150" customWidth="1"/>
    <col min="1540" max="1540" width="13.5703125" style="150" customWidth="1"/>
    <col min="1541" max="1541" width="11" style="150"/>
    <col min="1542" max="1543" width="13.5703125" style="150" customWidth="1"/>
    <col min="1544" max="1544" width="12.7109375" style="150" customWidth="1"/>
    <col min="1545" max="1545" width="13" style="150" customWidth="1"/>
    <col min="1546" max="1546" width="15" style="150" customWidth="1"/>
    <col min="1547" max="1547" width="16.7109375" style="150" customWidth="1"/>
    <col min="1548" max="1548" width="14.42578125" style="150" customWidth="1"/>
    <col min="1549" max="1551" width="13.28515625" style="150" customWidth="1"/>
    <col min="1552" max="1552" width="11" style="150" bestFit="1"/>
    <col min="1553" max="1553" width="12.7109375" style="150" customWidth="1"/>
    <col min="1554" max="1554" width="13" style="150" customWidth="1"/>
    <col min="1555" max="1555" width="12" style="150" customWidth="1"/>
    <col min="1556" max="1792" width="11" style="150"/>
    <col min="1793" max="1793" width="19" style="150" customWidth="1"/>
    <col min="1794" max="1794" width="13.28515625" style="150" customWidth="1"/>
    <col min="1795" max="1795" width="18.42578125" style="150" customWidth="1"/>
    <col min="1796" max="1796" width="13.5703125" style="150" customWidth="1"/>
    <col min="1797" max="1797" width="11" style="150"/>
    <col min="1798" max="1799" width="13.5703125" style="150" customWidth="1"/>
    <col min="1800" max="1800" width="12.7109375" style="150" customWidth="1"/>
    <col min="1801" max="1801" width="13" style="150" customWidth="1"/>
    <col min="1802" max="1802" width="15" style="150" customWidth="1"/>
    <col min="1803" max="1803" width="16.7109375" style="150" customWidth="1"/>
    <col min="1804" max="1804" width="14.42578125" style="150" customWidth="1"/>
    <col min="1805" max="1807" width="13.28515625" style="150" customWidth="1"/>
    <col min="1808" max="1808" width="11" style="150" bestFit="1"/>
    <col min="1809" max="1809" width="12.7109375" style="150" customWidth="1"/>
    <col min="1810" max="1810" width="13" style="150" customWidth="1"/>
    <col min="1811" max="1811" width="12" style="150" customWidth="1"/>
    <col min="1812" max="2048" width="11" style="150"/>
    <col min="2049" max="2049" width="19" style="150" customWidth="1"/>
    <col min="2050" max="2050" width="13.28515625" style="150" customWidth="1"/>
    <col min="2051" max="2051" width="18.42578125" style="150" customWidth="1"/>
    <col min="2052" max="2052" width="13.5703125" style="150" customWidth="1"/>
    <col min="2053" max="2053" width="11" style="150"/>
    <col min="2054" max="2055" width="13.5703125" style="150" customWidth="1"/>
    <col min="2056" max="2056" width="12.7109375" style="150" customWidth="1"/>
    <col min="2057" max="2057" width="13" style="150" customWidth="1"/>
    <col min="2058" max="2058" width="15" style="150" customWidth="1"/>
    <col min="2059" max="2059" width="16.7109375" style="150" customWidth="1"/>
    <col min="2060" max="2060" width="14.42578125" style="150" customWidth="1"/>
    <col min="2061" max="2063" width="13.28515625" style="150" customWidth="1"/>
    <col min="2064" max="2064" width="11" style="150" bestFit="1"/>
    <col min="2065" max="2065" width="12.7109375" style="150" customWidth="1"/>
    <col min="2066" max="2066" width="13" style="150" customWidth="1"/>
    <col min="2067" max="2067" width="12" style="150" customWidth="1"/>
    <col min="2068" max="2304" width="11" style="150"/>
    <col min="2305" max="2305" width="19" style="150" customWidth="1"/>
    <col min="2306" max="2306" width="13.28515625" style="150" customWidth="1"/>
    <col min="2307" max="2307" width="18.42578125" style="150" customWidth="1"/>
    <col min="2308" max="2308" width="13.5703125" style="150" customWidth="1"/>
    <col min="2309" max="2309" width="11" style="150"/>
    <col min="2310" max="2311" width="13.5703125" style="150" customWidth="1"/>
    <col min="2312" max="2312" width="12.7109375" style="150" customWidth="1"/>
    <col min="2313" max="2313" width="13" style="150" customWidth="1"/>
    <col min="2314" max="2314" width="15" style="150" customWidth="1"/>
    <col min="2315" max="2315" width="16.7109375" style="150" customWidth="1"/>
    <col min="2316" max="2316" width="14.42578125" style="150" customWidth="1"/>
    <col min="2317" max="2319" width="13.28515625" style="150" customWidth="1"/>
    <col min="2320" max="2320" width="11" style="150" bestFit="1"/>
    <col min="2321" max="2321" width="12.7109375" style="150" customWidth="1"/>
    <col min="2322" max="2322" width="13" style="150" customWidth="1"/>
    <col min="2323" max="2323" width="12" style="150" customWidth="1"/>
    <col min="2324" max="2560" width="11" style="150"/>
    <col min="2561" max="2561" width="19" style="150" customWidth="1"/>
    <col min="2562" max="2562" width="13.28515625" style="150" customWidth="1"/>
    <col min="2563" max="2563" width="18.42578125" style="150" customWidth="1"/>
    <col min="2564" max="2564" width="13.5703125" style="150" customWidth="1"/>
    <col min="2565" max="2565" width="11" style="150"/>
    <col min="2566" max="2567" width="13.5703125" style="150" customWidth="1"/>
    <col min="2568" max="2568" width="12.7109375" style="150" customWidth="1"/>
    <col min="2569" max="2569" width="13" style="150" customWidth="1"/>
    <col min="2570" max="2570" width="15" style="150" customWidth="1"/>
    <col min="2571" max="2571" width="16.7109375" style="150" customWidth="1"/>
    <col min="2572" max="2572" width="14.42578125" style="150" customWidth="1"/>
    <col min="2573" max="2575" width="13.28515625" style="150" customWidth="1"/>
    <col min="2576" max="2576" width="11" style="150" bestFit="1"/>
    <col min="2577" max="2577" width="12.7109375" style="150" customWidth="1"/>
    <col min="2578" max="2578" width="13" style="150" customWidth="1"/>
    <col min="2579" max="2579" width="12" style="150" customWidth="1"/>
    <col min="2580" max="2816" width="11" style="150"/>
    <col min="2817" max="2817" width="19" style="150" customWidth="1"/>
    <col min="2818" max="2818" width="13.28515625" style="150" customWidth="1"/>
    <col min="2819" max="2819" width="18.42578125" style="150" customWidth="1"/>
    <col min="2820" max="2820" width="13.5703125" style="150" customWidth="1"/>
    <col min="2821" max="2821" width="11" style="150"/>
    <col min="2822" max="2823" width="13.5703125" style="150" customWidth="1"/>
    <col min="2824" max="2824" width="12.7109375" style="150" customWidth="1"/>
    <col min="2825" max="2825" width="13" style="150" customWidth="1"/>
    <col min="2826" max="2826" width="15" style="150" customWidth="1"/>
    <col min="2827" max="2827" width="16.7109375" style="150" customWidth="1"/>
    <col min="2828" max="2828" width="14.42578125" style="150" customWidth="1"/>
    <col min="2829" max="2831" width="13.28515625" style="150" customWidth="1"/>
    <col min="2832" max="2832" width="11" style="150" bestFit="1"/>
    <col min="2833" max="2833" width="12.7109375" style="150" customWidth="1"/>
    <col min="2834" max="2834" width="13" style="150" customWidth="1"/>
    <col min="2835" max="2835" width="12" style="150" customWidth="1"/>
    <col min="2836" max="3072" width="11" style="150"/>
    <col min="3073" max="3073" width="19" style="150" customWidth="1"/>
    <col min="3074" max="3074" width="13.28515625" style="150" customWidth="1"/>
    <col min="3075" max="3075" width="18.42578125" style="150" customWidth="1"/>
    <col min="3076" max="3076" width="13.5703125" style="150" customWidth="1"/>
    <col min="3077" max="3077" width="11" style="150"/>
    <col min="3078" max="3079" width="13.5703125" style="150" customWidth="1"/>
    <col min="3080" max="3080" width="12.7109375" style="150" customWidth="1"/>
    <col min="3081" max="3081" width="13" style="150" customWidth="1"/>
    <col min="3082" max="3082" width="15" style="150" customWidth="1"/>
    <col min="3083" max="3083" width="16.7109375" style="150" customWidth="1"/>
    <col min="3084" max="3084" width="14.42578125" style="150" customWidth="1"/>
    <col min="3085" max="3087" width="13.28515625" style="150" customWidth="1"/>
    <col min="3088" max="3088" width="11" style="150" bestFit="1"/>
    <col min="3089" max="3089" width="12.7109375" style="150" customWidth="1"/>
    <col min="3090" max="3090" width="13" style="150" customWidth="1"/>
    <col min="3091" max="3091" width="12" style="150" customWidth="1"/>
    <col min="3092" max="3328" width="11" style="150"/>
    <col min="3329" max="3329" width="19" style="150" customWidth="1"/>
    <col min="3330" max="3330" width="13.28515625" style="150" customWidth="1"/>
    <col min="3331" max="3331" width="18.42578125" style="150" customWidth="1"/>
    <col min="3332" max="3332" width="13.5703125" style="150" customWidth="1"/>
    <col min="3333" max="3333" width="11" style="150"/>
    <col min="3334" max="3335" width="13.5703125" style="150" customWidth="1"/>
    <col min="3336" max="3336" width="12.7109375" style="150" customWidth="1"/>
    <col min="3337" max="3337" width="13" style="150" customWidth="1"/>
    <col min="3338" max="3338" width="15" style="150" customWidth="1"/>
    <col min="3339" max="3339" width="16.7109375" style="150" customWidth="1"/>
    <col min="3340" max="3340" width="14.42578125" style="150" customWidth="1"/>
    <col min="3341" max="3343" width="13.28515625" style="150" customWidth="1"/>
    <col min="3344" max="3344" width="11" style="150" bestFit="1"/>
    <col min="3345" max="3345" width="12.7109375" style="150" customWidth="1"/>
    <col min="3346" max="3346" width="13" style="150" customWidth="1"/>
    <col min="3347" max="3347" width="12" style="150" customWidth="1"/>
    <col min="3348" max="3584" width="11" style="150"/>
    <col min="3585" max="3585" width="19" style="150" customWidth="1"/>
    <col min="3586" max="3586" width="13.28515625" style="150" customWidth="1"/>
    <col min="3587" max="3587" width="18.42578125" style="150" customWidth="1"/>
    <col min="3588" max="3588" width="13.5703125" style="150" customWidth="1"/>
    <col min="3589" max="3589" width="11" style="150"/>
    <col min="3590" max="3591" width="13.5703125" style="150" customWidth="1"/>
    <col min="3592" max="3592" width="12.7109375" style="150" customWidth="1"/>
    <col min="3593" max="3593" width="13" style="150" customWidth="1"/>
    <col min="3594" max="3594" width="15" style="150" customWidth="1"/>
    <col min="3595" max="3595" width="16.7109375" style="150" customWidth="1"/>
    <col min="3596" max="3596" width="14.42578125" style="150" customWidth="1"/>
    <col min="3597" max="3599" width="13.28515625" style="150" customWidth="1"/>
    <col min="3600" max="3600" width="11" style="150" bestFit="1"/>
    <col min="3601" max="3601" width="12.7109375" style="150" customWidth="1"/>
    <col min="3602" max="3602" width="13" style="150" customWidth="1"/>
    <col min="3603" max="3603" width="12" style="150" customWidth="1"/>
    <col min="3604" max="3840" width="11" style="150"/>
    <col min="3841" max="3841" width="19" style="150" customWidth="1"/>
    <col min="3842" max="3842" width="13.28515625" style="150" customWidth="1"/>
    <col min="3843" max="3843" width="18.42578125" style="150" customWidth="1"/>
    <col min="3844" max="3844" width="13.5703125" style="150" customWidth="1"/>
    <col min="3845" max="3845" width="11" style="150"/>
    <col min="3846" max="3847" width="13.5703125" style="150" customWidth="1"/>
    <col min="3848" max="3848" width="12.7109375" style="150" customWidth="1"/>
    <col min="3849" max="3849" width="13" style="150" customWidth="1"/>
    <col min="3850" max="3850" width="15" style="150" customWidth="1"/>
    <col min="3851" max="3851" width="16.7109375" style="150" customWidth="1"/>
    <col min="3852" max="3852" width="14.42578125" style="150" customWidth="1"/>
    <col min="3853" max="3855" width="13.28515625" style="150" customWidth="1"/>
    <col min="3856" max="3856" width="11" style="150" bestFit="1"/>
    <col min="3857" max="3857" width="12.7109375" style="150" customWidth="1"/>
    <col min="3858" max="3858" width="13" style="150" customWidth="1"/>
    <col min="3859" max="3859" width="12" style="150" customWidth="1"/>
    <col min="3860" max="4096" width="11" style="150"/>
    <col min="4097" max="4097" width="19" style="150" customWidth="1"/>
    <col min="4098" max="4098" width="13.28515625" style="150" customWidth="1"/>
    <col min="4099" max="4099" width="18.42578125" style="150" customWidth="1"/>
    <col min="4100" max="4100" width="13.5703125" style="150" customWidth="1"/>
    <col min="4101" max="4101" width="11" style="150"/>
    <col min="4102" max="4103" width="13.5703125" style="150" customWidth="1"/>
    <col min="4104" max="4104" width="12.7109375" style="150" customWidth="1"/>
    <col min="4105" max="4105" width="13" style="150" customWidth="1"/>
    <col min="4106" max="4106" width="15" style="150" customWidth="1"/>
    <col min="4107" max="4107" width="16.7109375" style="150" customWidth="1"/>
    <col min="4108" max="4108" width="14.42578125" style="150" customWidth="1"/>
    <col min="4109" max="4111" width="13.28515625" style="150" customWidth="1"/>
    <col min="4112" max="4112" width="11" style="150" bestFit="1"/>
    <col min="4113" max="4113" width="12.7109375" style="150" customWidth="1"/>
    <col min="4114" max="4114" width="13" style="150" customWidth="1"/>
    <col min="4115" max="4115" width="12" style="150" customWidth="1"/>
    <col min="4116" max="4352" width="11" style="150"/>
    <col min="4353" max="4353" width="19" style="150" customWidth="1"/>
    <col min="4354" max="4354" width="13.28515625" style="150" customWidth="1"/>
    <col min="4355" max="4355" width="18.42578125" style="150" customWidth="1"/>
    <col min="4356" max="4356" width="13.5703125" style="150" customWidth="1"/>
    <col min="4357" max="4357" width="11" style="150"/>
    <col min="4358" max="4359" width="13.5703125" style="150" customWidth="1"/>
    <col min="4360" max="4360" width="12.7109375" style="150" customWidth="1"/>
    <col min="4361" max="4361" width="13" style="150" customWidth="1"/>
    <col min="4362" max="4362" width="15" style="150" customWidth="1"/>
    <col min="4363" max="4363" width="16.7109375" style="150" customWidth="1"/>
    <col min="4364" max="4364" width="14.42578125" style="150" customWidth="1"/>
    <col min="4365" max="4367" width="13.28515625" style="150" customWidth="1"/>
    <col min="4368" max="4368" width="11" style="150" bestFit="1"/>
    <col min="4369" max="4369" width="12.7109375" style="150" customWidth="1"/>
    <col min="4370" max="4370" width="13" style="150" customWidth="1"/>
    <col min="4371" max="4371" width="12" style="150" customWidth="1"/>
    <col min="4372" max="4608" width="11" style="150"/>
    <col min="4609" max="4609" width="19" style="150" customWidth="1"/>
    <col min="4610" max="4610" width="13.28515625" style="150" customWidth="1"/>
    <col min="4611" max="4611" width="18.42578125" style="150" customWidth="1"/>
    <col min="4612" max="4612" width="13.5703125" style="150" customWidth="1"/>
    <col min="4613" max="4613" width="11" style="150"/>
    <col min="4614" max="4615" width="13.5703125" style="150" customWidth="1"/>
    <col min="4616" max="4616" width="12.7109375" style="150" customWidth="1"/>
    <col min="4617" max="4617" width="13" style="150" customWidth="1"/>
    <col min="4618" max="4618" width="15" style="150" customWidth="1"/>
    <col min="4619" max="4619" width="16.7109375" style="150" customWidth="1"/>
    <col min="4620" max="4620" width="14.42578125" style="150" customWidth="1"/>
    <col min="4621" max="4623" width="13.28515625" style="150" customWidth="1"/>
    <col min="4624" max="4624" width="11" style="150" bestFit="1"/>
    <col min="4625" max="4625" width="12.7109375" style="150" customWidth="1"/>
    <col min="4626" max="4626" width="13" style="150" customWidth="1"/>
    <col min="4627" max="4627" width="12" style="150" customWidth="1"/>
    <col min="4628" max="4864" width="11" style="150"/>
    <col min="4865" max="4865" width="19" style="150" customWidth="1"/>
    <col min="4866" max="4866" width="13.28515625" style="150" customWidth="1"/>
    <col min="4867" max="4867" width="18.42578125" style="150" customWidth="1"/>
    <col min="4868" max="4868" width="13.5703125" style="150" customWidth="1"/>
    <col min="4869" max="4869" width="11" style="150"/>
    <col min="4870" max="4871" width="13.5703125" style="150" customWidth="1"/>
    <col min="4872" max="4872" width="12.7109375" style="150" customWidth="1"/>
    <col min="4873" max="4873" width="13" style="150" customWidth="1"/>
    <col min="4874" max="4874" width="15" style="150" customWidth="1"/>
    <col min="4875" max="4875" width="16.7109375" style="150" customWidth="1"/>
    <col min="4876" max="4876" width="14.42578125" style="150" customWidth="1"/>
    <col min="4877" max="4879" width="13.28515625" style="150" customWidth="1"/>
    <col min="4880" max="4880" width="11" style="150" bestFit="1"/>
    <col min="4881" max="4881" width="12.7109375" style="150" customWidth="1"/>
    <col min="4882" max="4882" width="13" style="150" customWidth="1"/>
    <col min="4883" max="4883" width="12" style="150" customWidth="1"/>
    <col min="4884" max="5120" width="11" style="150"/>
    <col min="5121" max="5121" width="19" style="150" customWidth="1"/>
    <col min="5122" max="5122" width="13.28515625" style="150" customWidth="1"/>
    <col min="5123" max="5123" width="18.42578125" style="150" customWidth="1"/>
    <col min="5124" max="5124" width="13.5703125" style="150" customWidth="1"/>
    <col min="5125" max="5125" width="11" style="150"/>
    <col min="5126" max="5127" width="13.5703125" style="150" customWidth="1"/>
    <col min="5128" max="5128" width="12.7109375" style="150" customWidth="1"/>
    <col min="5129" max="5129" width="13" style="150" customWidth="1"/>
    <col min="5130" max="5130" width="15" style="150" customWidth="1"/>
    <col min="5131" max="5131" width="16.7109375" style="150" customWidth="1"/>
    <col min="5132" max="5132" width="14.42578125" style="150" customWidth="1"/>
    <col min="5133" max="5135" width="13.28515625" style="150" customWidth="1"/>
    <col min="5136" max="5136" width="11" style="150" bestFit="1"/>
    <col min="5137" max="5137" width="12.7109375" style="150" customWidth="1"/>
    <col min="5138" max="5138" width="13" style="150" customWidth="1"/>
    <col min="5139" max="5139" width="12" style="150" customWidth="1"/>
    <col min="5140" max="5376" width="11" style="150"/>
    <col min="5377" max="5377" width="19" style="150" customWidth="1"/>
    <col min="5378" max="5378" width="13.28515625" style="150" customWidth="1"/>
    <col min="5379" max="5379" width="18.42578125" style="150" customWidth="1"/>
    <col min="5380" max="5380" width="13.5703125" style="150" customWidth="1"/>
    <col min="5381" max="5381" width="11" style="150"/>
    <col min="5382" max="5383" width="13.5703125" style="150" customWidth="1"/>
    <col min="5384" max="5384" width="12.7109375" style="150" customWidth="1"/>
    <col min="5385" max="5385" width="13" style="150" customWidth="1"/>
    <col min="5386" max="5386" width="15" style="150" customWidth="1"/>
    <col min="5387" max="5387" width="16.7109375" style="150" customWidth="1"/>
    <col min="5388" max="5388" width="14.42578125" style="150" customWidth="1"/>
    <col min="5389" max="5391" width="13.28515625" style="150" customWidth="1"/>
    <col min="5392" max="5392" width="11" style="150" bestFit="1"/>
    <col min="5393" max="5393" width="12.7109375" style="150" customWidth="1"/>
    <col min="5394" max="5394" width="13" style="150" customWidth="1"/>
    <col min="5395" max="5395" width="12" style="150" customWidth="1"/>
    <col min="5396" max="5632" width="11" style="150"/>
    <col min="5633" max="5633" width="19" style="150" customWidth="1"/>
    <col min="5634" max="5634" width="13.28515625" style="150" customWidth="1"/>
    <col min="5635" max="5635" width="18.42578125" style="150" customWidth="1"/>
    <col min="5636" max="5636" width="13.5703125" style="150" customWidth="1"/>
    <col min="5637" max="5637" width="11" style="150"/>
    <col min="5638" max="5639" width="13.5703125" style="150" customWidth="1"/>
    <col min="5640" max="5640" width="12.7109375" style="150" customWidth="1"/>
    <col min="5641" max="5641" width="13" style="150" customWidth="1"/>
    <col min="5642" max="5642" width="15" style="150" customWidth="1"/>
    <col min="5643" max="5643" width="16.7109375" style="150" customWidth="1"/>
    <col min="5644" max="5644" width="14.42578125" style="150" customWidth="1"/>
    <col min="5645" max="5647" width="13.28515625" style="150" customWidth="1"/>
    <col min="5648" max="5648" width="11" style="150" bestFit="1"/>
    <col min="5649" max="5649" width="12.7109375" style="150" customWidth="1"/>
    <col min="5650" max="5650" width="13" style="150" customWidth="1"/>
    <col min="5651" max="5651" width="12" style="150" customWidth="1"/>
    <col min="5652" max="5888" width="11" style="150"/>
    <col min="5889" max="5889" width="19" style="150" customWidth="1"/>
    <col min="5890" max="5890" width="13.28515625" style="150" customWidth="1"/>
    <col min="5891" max="5891" width="18.42578125" style="150" customWidth="1"/>
    <col min="5892" max="5892" width="13.5703125" style="150" customWidth="1"/>
    <col min="5893" max="5893" width="11" style="150"/>
    <col min="5894" max="5895" width="13.5703125" style="150" customWidth="1"/>
    <col min="5896" max="5896" width="12.7109375" style="150" customWidth="1"/>
    <col min="5897" max="5897" width="13" style="150" customWidth="1"/>
    <col min="5898" max="5898" width="15" style="150" customWidth="1"/>
    <col min="5899" max="5899" width="16.7109375" style="150" customWidth="1"/>
    <col min="5900" max="5900" width="14.42578125" style="150" customWidth="1"/>
    <col min="5901" max="5903" width="13.28515625" style="150" customWidth="1"/>
    <col min="5904" max="5904" width="11" style="150" bestFit="1"/>
    <col min="5905" max="5905" width="12.7109375" style="150" customWidth="1"/>
    <col min="5906" max="5906" width="13" style="150" customWidth="1"/>
    <col min="5907" max="5907" width="12" style="150" customWidth="1"/>
    <col min="5908" max="6144" width="11" style="150"/>
    <col min="6145" max="6145" width="19" style="150" customWidth="1"/>
    <col min="6146" max="6146" width="13.28515625" style="150" customWidth="1"/>
    <col min="6147" max="6147" width="18.42578125" style="150" customWidth="1"/>
    <col min="6148" max="6148" width="13.5703125" style="150" customWidth="1"/>
    <col min="6149" max="6149" width="11" style="150"/>
    <col min="6150" max="6151" width="13.5703125" style="150" customWidth="1"/>
    <col min="6152" max="6152" width="12.7109375" style="150" customWidth="1"/>
    <col min="6153" max="6153" width="13" style="150" customWidth="1"/>
    <col min="6154" max="6154" width="15" style="150" customWidth="1"/>
    <col min="6155" max="6155" width="16.7109375" style="150" customWidth="1"/>
    <col min="6156" max="6156" width="14.42578125" style="150" customWidth="1"/>
    <col min="6157" max="6159" width="13.28515625" style="150" customWidth="1"/>
    <col min="6160" max="6160" width="11" style="150" bestFit="1"/>
    <col min="6161" max="6161" width="12.7109375" style="150" customWidth="1"/>
    <col min="6162" max="6162" width="13" style="150" customWidth="1"/>
    <col min="6163" max="6163" width="12" style="150" customWidth="1"/>
    <col min="6164" max="6400" width="11" style="150"/>
    <col min="6401" max="6401" width="19" style="150" customWidth="1"/>
    <col min="6402" max="6402" width="13.28515625" style="150" customWidth="1"/>
    <col min="6403" max="6403" width="18.42578125" style="150" customWidth="1"/>
    <col min="6404" max="6404" width="13.5703125" style="150" customWidth="1"/>
    <col min="6405" max="6405" width="11" style="150"/>
    <col min="6406" max="6407" width="13.5703125" style="150" customWidth="1"/>
    <col min="6408" max="6408" width="12.7109375" style="150" customWidth="1"/>
    <col min="6409" max="6409" width="13" style="150" customWidth="1"/>
    <col min="6410" max="6410" width="15" style="150" customWidth="1"/>
    <col min="6411" max="6411" width="16.7109375" style="150" customWidth="1"/>
    <col min="6412" max="6412" width="14.42578125" style="150" customWidth="1"/>
    <col min="6413" max="6415" width="13.28515625" style="150" customWidth="1"/>
    <col min="6416" max="6416" width="11" style="150" bestFit="1"/>
    <col min="6417" max="6417" width="12.7109375" style="150" customWidth="1"/>
    <col min="6418" max="6418" width="13" style="150" customWidth="1"/>
    <col min="6419" max="6419" width="12" style="150" customWidth="1"/>
    <col min="6420" max="6656" width="11" style="150"/>
    <col min="6657" max="6657" width="19" style="150" customWidth="1"/>
    <col min="6658" max="6658" width="13.28515625" style="150" customWidth="1"/>
    <col min="6659" max="6659" width="18.42578125" style="150" customWidth="1"/>
    <col min="6660" max="6660" width="13.5703125" style="150" customWidth="1"/>
    <col min="6661" max="6661" width="11" style="150"/>
    <col min="6662" max="6663" width="13.5703125" style="150" customWidth="1"/>
    <col min="6664" max="6664" width="12.7109375" style="150" customWidth="1"/>
    <col min="6665" max="6665" width="13" style="150" customWidth="1"/>
    <col min="6666" max="6666" width="15" style="150" customWidth="1"/>
    <col min="6667" max="6667" width="16.7109375" style="150" customWidth="1"/>
    <col min="6668" max="6668" width="14.42578125" style="150" customWidth="1"/>
    <col min="6669" max="6671" width="13.28515625" style="150" customWidth="1"/>
    <col min="6672" max="6672" width="11" style="150" bestFit="1"/>
    <col min="6673" max="6673" width="12.7109375" style="150" customWidth="1"/>
    <col min="6674" max="6674" width="13" style="150" customWidth="1"/>
    <col min="6675" max="6675" width="12" style="150" customWidth="1"/>
    <col min="6676" max="6912" width="11" style="150"/>
    <col min="6913" max="6913" width="19" style="150" customWidth="1"/>
    <col min="6914" max="6914" width="13.28515625" style="150" customWidth="1"/>
    <col min="6915" max="6915" width="18.42578125" style="150" customWidth="1"/>
    <col min="6916" max="6916" width="13.5703125" style="150" customWidth="1"/>
    <col min="6917" max="6917" width="11" style="150"/>
    <col min="6918" max="6919" width="13.5703125" style="150" customWidth="1"/>
    <col min="6920" max="6920" width="12.7109375" style="150" customWidth="1"/>
    <col min="6921" max="6921" width="13" style="150" customWidth="1"/>
    <col min="6922" max="6922" width="15" style="150" customWidth="1"/>
    <col min="6923" max="6923" width="16.7109375" style="150" customWidth="1"/>
    <col min="6924" max="6924" width="14.42578125" style="150" customWidth="1"/>
    <col min="6925" max="6927" width="13.28515625" style="150" customWidth="1"/>
    <col min="6928" max="6928" width="11" style="150" bestFit="1"/>
    <col min="6929" max="6929" width="12.7109375" style="150" customWidth="1"/>
    <col min="6930" max="6930" width="13" style="150" customWidth="1"/>
    <col min="6931" max="6931" width="12" style="150" customWidth="1"/>
    <col min="6932" max="7168" width="11" style="150"/>
    <col min="7169" max="7169" width="19" style="150" customWidth="1"/>
    <col min="7170" max="7170" width="13.28515625" style="150" customWidth="1"/>
    <col min="7171" max="7171" width="18.42578125" style="150" customWidth="1"/>
    <col min="7172" max="7172" width="13.5703125" style="150" customWidth="1"/>
    <col min="7173" max="7173" width="11" style="150"/>
    <col min="7174" max="7175" width="13.5703125" style="150" customWidth="1"/>
    <col min="7176" max="7176" width="12.7109375" style="150" customWidth="1"/>
    <col min="7177" max="7177" width="13" style="150" customWidth="1"/>
    <col min="7178" max="7178" width="15" style="150" customWidth="1"/>
    <col min="7179" max="7179" width="16.7109375" style="150" customWidth="1"/>
    <col min="7180" max="7180" width="14.42578125" style="150" customWidth="1"/>
    <col min="7181" max="7183" width="13.28515625" style="150" customWidth="1"/>
    <col min="7184" max="7184" width="11" style="150" bestFit="1"/>
    <col min="7185" max="7185" width="12.7109375" style="150" customWidth="1"/>
    <col min="7186" max="7186" width="13" style="150" customWidth="1"/>
    <col min="7187" max="7187" width="12" style="150" customWidth="1"/>
    <col min="7188" max="7424" width="11" style="150"/>
    <col min="7425" max="7425" width="19" style="150" customWidth="1"/>
    <col min="7426" max="7426" width="13.28515625" style="150" customWidth="1"/>
    <col min="7427" max="7427" width="18.42578125" style="150" customWidth="1"/>
    <col min="7428" max="7428" width="13.5703125" style="150" customWidth="1"/>
    <col min="7429" max="7429" width="11" style="150"/>
    <col min="7430" max="7431" width="13.5703125" style="150" customWidth="1"/>
    <col min="7432" max="7432" width="12.7109375" style="150" customWidth="1"/>
    <col min="7433" max="7433" width="13" style="150" customWidth="1"/>
    <col min="7434" max="7434" width="15" style="150" customWidth="1"/>
    <col min="7435" max="7435" width="16.7109375" style="150" customWidth="1"/>
    <col min="7436" max="7436" width="14.42578125" style="150" customWidth="1"/>
    <col min="7437" max="7439" width="13.28515625" style="150" customWidth="1"/>
    <col min="7440" max="7440" width="11" style="150" bestFit="1"/>
    <col min="7441" max="7441" width="12.7109375" style="150" customWidth="1"/>
    <col min="7442" max="7442" width="13" style="150" customWidth="1"/>
    <col min="7443" max="7443" width="12" style="150" customWidth="1"/>
    <col min="7444" max="7680" width="11" style="150"/>
    <col min="7681" max="7681" width="19" style="150" customWidth="1"/>
    <col min="7682" max="7682" width="13.28515625" style="150" customWidth="1"/>
    <col min="7683" max="7683" width="18.42578125" style="150" customWidth="1"/>
    <col min="7684" max="7684" width="13.5703125" style="150" customWidth="1"/>
    <col min="7685" max="7685" width="11" style="150"/>
    <col min="7686" max="7687" width="13.5703125" style="150" customWidth="1"/>
    <col min="7688" max="7688" width="12.7109375" style="150" customWidth="1"/>
    <col min="7689" max="7689" width="13" style="150" customWidth="1"/>
    <col min="7690" max="7690" width="15" style="150" customWidth="1"/>
    <col min="7691" max="7691" width="16.7109375" style="150" customWidth="1"/>
    <col min="7692" max="7692" width="14.42578125" style="150" customWidth="1"/>
    <col min="7693" max="7695" width="13.28515625" style="150" customWidth="1"/>
    <col min="7696" max="7696" width="11" style="150" bestFit="1"/>
    <col min="7697" max="7697" width="12.7109375" style="150" customWidth="1"/>
    <col min="7698" max="7698" width="13" style="150" customWidth="1"/>
    <col min="7699" max="7699" width="12" style="150" customWidth="1"/>
    <col min="7700" max="7936" width="11" style="150"/>
    <col min="7937" max="7937" width="19" style="150" customWidth="1"/>
    <col min="7938" max="7938" width="13.28515625" style="150" customWidth="1"/>
    <col min="7939" max="7939" width="18.42578125" style="150" customWidth="1"/>
    <col min="7940" max="7940" width="13.5703125" style="150" customWidth="1"/>
    <col min="7941" max="7941" width="11" style="150"/>
    <col min="7942" max="7943" width="13.5703125" style="150" customWidth="1"/>
    <col min="7944" max="7944" width="12.7109375" style="150" customWidth="1"/>
    <col min="7945" max="7945" width="13" style="150" customWidth="1"/>
    <col min="7946" max="7946" width="15" style="150" customWidth="1"/>
    <col min="7947" max="7947" width="16.7109375" style="150" customWidth="1"/>
    <col min="7948" max="7948" width="14.42578125" style="150" customWidth="1"/>
    <col min="7949" max="7951" width="13.28515625" style="150" customWidth="1"/>
    <col min="7952" max="7952" width="11" style="150" bestFit="1"/>
    <col min="7953" max="7953" width="12.7109375" style="150" customWidth="1"/>
    <col min="7954" max="7954" width="13" style="150" customWidth="1"/>
    <col min="7955" max="7955" width="12" style="150" customWidth="1"/>
    <col min="7956" max="8192" width="11" style="150"/>
    <col min="8193" max="8193" width="19" style="150" customWidth="1"/>
    <col min="8194" max="8194" width="13.28515625" style="150" customWidth="1"/>
    <col min="8195" max="8195" width="18.42578125" style="150" customWidth="1"/>
    <col min="8196" max="8196" width="13.5703125" style="150" customWidth="1"/>
    <col min="8197" max="8197" width="11" style="150"/>
    <col min="8198" max="8199" width="13.5703125" style="150" customWidth="1"/>
    <col min="8200" max="8200" width="12.7109375" style="150" customWidth="1"/>
    <col min="8201" max="8201" width="13" style="150" customWidth="1"/>
    <col min="8202" max="8202" width="15" style="150" customWidth="1"/>
    <col min="8203" max="8203" width="16.7109375" style="150" customWidth="1"/>
    <col min="8204" max="8204" width="14.42578125" style="150" customWidth="1"/>
    <col min="8205" max="8207" width="13.28515625" style="150" customWidth="1"/>
    <col min="8208" max="8208" width="11" style="150" bestFit="1"/>
    <col min="8209" max="8209" width="12.7109375" style="150" customWidth="1"/>
    <col min="8210" max="8210" width="13" style="150" customWidth="1"/>
    <col min="8211" max="8211" width="12" style="150" customWidth="1"/>
    <col min="8212" max="8448" width="11" style="150"/>
    <col min="8449" max="8449" width="19" style="150" customWidth="1"/>
    <col min="8450" max="8450" width="13.28515625" style="150" customWidth="1"/>
    <col min="8451" max="8451" width="18.42578125" style="150" customWidth="1"/>
    <col min="8452" max="8452" width="13.5703125" style="150" customWidth="1"/>
    <col min="8453" max="8453" width="11" style="150"/>
    <col min="8454" max="8455" width="13.5703125" style="150" customWidth="1"/>
    <col min="8456" max="8456" width="12.7109375" style="150" customWidth="1"/>
    <col min="8457" max="8457" width="13" style="150" customWidth="1"/>
    <col min="8458" max="8458" width="15" style="150" customWidth="1"/>
    <col min="8459" max="8459" width="16.7109375" style="150" customWidth="1"/>
    <col min="8460" max="8460" width="14.42578125" style="150" customWidth="1"/>
    <col min="8461" max="8463" width="13.28515625" style="150" customWidth="1"/>
    <col min="8464" max="8464" width="11" style="150" bestFit="1"/>
    <col min="8465" max="8465" width="12.7109375" style="150" customWidth="1"/>
    <col min="8466" max="8466" width="13" style="150" customWidth="1"/>
    <col min="8467" max="8467" width="12" style="150" customWidth="1"/>
    <col min="8468" max="8704" width="11" style="150"/>
    <col min="8705" max="8705" width="19" style="150" customWidth="1"/>
    <col min="8706" max="8706" width="13.28515625" style="150" customWidth="1"/>
    <col min="8707" max="8707" width="18.42578125" style="150" customWidth="1"/>
    <col min="8708" max="8708" width="13.5703125" style="150" customWidth="1"/>
    <col min="8709" max="8709" width="11" style="150"/>
    <col min="8710" max="8711" width="13.5703125" style="150" customWidth="1"/>
    <col min="8712" max="8712" width="12.7109375" style="150" customWidth="1"/>
    <col min="8713" max="8713" width="13" style="150" customWidth="1"/>
    <col min="8714" max="8714" width="15" style="150" customWidth="1"/>
    <col min="8715" max="8715" width="16.7109375" style="150" customWidth="1"/>
    <col min="8716" max="8716" width="14.42578125" style="150" customWidth="1"/>
    <col min="8717" max="8719" width="13.28515625" style="150" customWidth="1"/>
    <col min="8720" max="8720" width="11" style="150" bestFit="1"/>
    <col min="8721" max="8721" width="12.7109375" style="150" customWidth="1"/>
    <col min="8722" max="8722" width="13" style="150" customWidth="1"/>
    <col min="8723" max="8723" width="12" style="150" customWidth="1"/>
    <col min="8724" max="8960" width="11" style="150"/>
    <col min="8961" max="8961" width="19" style="150" customWidth="1"/>
    <col min="8962" max="8962" width="13.28515625" style="150" customWidth="1"/>
    <col min="8963" max="8963" width="18.42578125" style="150" customWidth="1"/>
    <col min="8964" max="8964" width="13.5703125" style="150" customWidth="1"/>
    <col min="8965" max="8965" width="11" style="150"/>
    <col min="8966" max="8967" width="13.5703125" style="150" customWidth="1"/>
    <col min="8968" max="8968" width="12.7109375" style="150" customWidth="1"/>
    <col min="8969" max="8969" width="13" style="150" customWidth="1"/>
    <col min="8970" max="8970" width="15" style="150" customWidth="1"/>
    <col min="8971" max="8971" width="16.7109375" style="150" customWidth="1"/>
    <col min="8972" max="8972" width="14.42578125" style="150" customWidth="1"/>
    <col min="8973" max="8975" width="13.28515625" style="150" customWidth="1"/>
    <col min="8976" max="8976" width="11" style="150" bestFit="1"/>
    <col min="8977" max="8977" width="12.7109375" style="150" customWidth="1"/>
    <col min="8978" max="8978" width="13" style="150" customWidth="1"/>
    <col min="8979" max="8979" width="12" style="150" customWidth="1"/>
    <col min="8980" max="9216" width="11" style="150"/>
    <col min="9217" max="9217" width="19" style="150" customWidth="1"/>
    <col min="9218" max="9218" width="13.28515625" style="150" customWidth="1"/>
    <col min="9219" max="9219" width="18.42578125" style="150" customWidth="1"/>
    <col min="9220" max="9220" width="13.5703125" style="150" customWidth="1"/>
    <col min="9221" max="9221" width="11" style="150"/>
    <col min="9222" max="9223" width="13.5703125" style="150" customWidth="1"/>
    <col min="9224" max="9224" width="12.7109375" style="150" customWidth="1"/>
    <col min="9225" max="9225" width="13" style="150" customWidth="1"/>
    <col min="9226" max="9226" width="15" style="150" customWidth="1"/>
    <col min="9227" max="9227" width="16.7109375" style="150" customWidth="1"/>
    <col min="9228" max="9228" width="14.42578125" style="150" customWidth="1"/>
    <col min="9229" max="9231" width="13.28515625" style="150" customWidth="1"/>
    <col min="9232" max="9232" width="11" style="150" bestFit="1"/>
    <col min="9233" max="9233" width="12.7109375" style="150" customWidth="1"/>
    <col min="9234" max="9234" width="13" style="150" customWidth="1"/>
    <col min="9235" max="9235" width="12" style="150" customWidth="1"/>
    <col min="9236" max="9472" width="11" style="150"/>
    <col min="9473" max="9473" width="19" style="150" customWidth="1"/>
    <col min="9474" max="9474" width="13.28515625" style="150" customWidth="1"/>
    <col min="9475" max="9475" width="18.42578125" style="150" customWidth="1"/>
    <col min="9476" max="9476" width="13.5703125" style="150" customWidth="1"/>
    <col min="9477" max="9477" width="11" style="150"/>
    <col min="9478" max="9479" width="13.5703125" style="150" customWidth="1"/>
    <col min="9480" max="9480" width="12.7109375" style="150" customWidth="1"/>
    <col min="9481" max="9481" width="13" style="150" customWidth="1"/>
    <col min="9482" max="9482" width="15" style="150" customWidth="1"/>
    <col min="9483" max="9483" width="16.7109375" style="150" customWidth="1"/>
    <col min="9484" max="9484" width="14.42578125" style="150" customWidth="1"/>
    <col min="9485" max="9487" width="13.28515625" style="150" customWidth="1"/>
    <col min="9488" max="9488" width="11" style="150" bestFit="1"/>
    <col min="9489" max="9489" width="12.7109375" style="150" customWidth="1"/>
    <col min="9490" max="9490" width="13" style="150" customWidth="1"/>
    <col min="9491" max="9491" width="12" style="150" customWidth="1"/>
    <col min="9492" max="9728" width="11" style="150"/>
    <col min="9729" max="9729" width="19" style="150" customWidth="1"/>
    <col min="9730" max="9730" width="13.28515625" style="150" customWidth="1"/>
    <col min="9731" max="9731" width="18.42578125" style="150" customWidth="1"/>
    <col min="9732" max="9732" width="13.5703125" style="150" customWidth="1"/>
    <col min="9733" max="9733" width="11" style="150"/>
    <col min="9734" max="9735" width="13.5703125" style="150" customWidth="1"/>
    <col min="9736" max="9736" width="12.7109375" style="150" customWidth="1"/>
    <col min="9737" max="9737" width="13" style="150" customWidth="1"/>
    <col min="9738" max="9738" width="15" style="150" customWidth="1"/>
    <col min="9739" max="9739" width="16.7109375" style="150" customWidth="1"/>
    <col min="9740" max="9740" width="14.42578125" style="150" customWidth="1"/>
    <col min="9741" max="9743" width="13.28515625" style="150" customWidth="1"/>
    <col min="9744" max="9744" width="11" style="150" bestFit="1"/>
    <col min="9745" max="9745" width="12.7109375" style="150" customWidth="1"/>
    <col min="9746" max="9746" width="13" style="150" customWidth="1"/>
    <col min="9747" max="9747" width="12" style="150" customWidth="1"/>
    <col min="9748" max="9984" width="11" style="150"/>
    <col min="9985" max="9985" width="19" style="150" customWidth="1"/>
    <col min="9986" max="9986" width="13.28515625" style="150" customWidth="1"/>
    <col min="9987" max="9987" width="18.42578125" style="150" customWidth="1"/>
    <col min="9988" max="9988" width="13.5703125" style="150" customWidth="1"/>
    <col min="9989" max="9989" width="11" style="150"/>
    <col min="9990" max="9991" width="13.5703125" style="150" customWidth="1"/>
    <col min="9992" max="9992" width="12.7109375" style="150" customWidth="1"/>
    <col min="9993" max="9993" width="13" style="150" customWidth="1"/>
    <col min="9994" max="9994" width="15" style="150" customWidth="1"/>
    <col min="9995" max="9995" width="16.7109375" style="150" customWidth="1"/>
    <col min="9996" max="9996" width="14.42578125" style="150" customWidth="1"/>
    <col min="9997" max="9999" width="13.28515625" style="150" customWidth="1"/>
    <col min="10000" max="10000" width="11" style="150" bestFit="1"/>
    <col min="10001" max="10001" width="12.7109375" style="150" customWidth="1"/>
    <col min="10002" max="10002" width="13" style="150" customWidth="1"/>
    <col min="10003" max="10003" width="12" style="150" customWidth="1"/>
    <col min="10004" max="10240" width="11" style="150"/>
    <col min="10241" max="10241" width="19" style="150" customWidth="1"/>
    <col min="10242" max="10242" width="13.28515625" style="150" customWidth="1"/>
    <col min="10243" max="10243" width="18.42578125" style="150" customWidth="1"/>
    <col min="10244" max="10244" width="13.5703125" style="150" customWidth="1"/>
    <col min="10245" max="10245" width="11" style="150"/>
    <col min="10246" max="10247" width="13.5703125" style="150" customWidth="1"/>
    <col min="10248" max="10248" width="12.7109375" style="150" customWidth="1"/>
    <col min="10249" max="10249" width="13" style="150" customWidth="1"/>
    <col min="10250" max="10250" width="15" style="150" customWidth="1"/>
    <col min="10251" max="10251" width="16.7109375" style="150" customWidth="1"/>
    <col min="10252" max="10252" width="14.42578125" style="150" customWidth="1"/>
    <col min="10253" max="10255" width="13.28515625" style="150" customWidth="1"/>
    <col min="10256" max="10256" width="11" style="150" bestFit="1"/>
    <col min="10257" max="10257" width="12.7109375" style="150" customWidth="1"/>
    <col min="10258" max="10258" width="13" style="150" customWidth="1"/>
    <col min="10259" max="10259" width="12" style="150" customWidth="1"/>
    <col min="10260" max="10496" width="11" style="150"/>
    <col min="10497" max="10497" width="19" style="150" customWidth="1"/>
    <col min="10498" max="10498" width="13.28515625" style="150" customWidth="1"/>
    <col min="10499" max="10499" width="18.42578125" style="150" customWidth="1"/>
    <col min="10500" max="10500" width="13.5703125" style="150" customWidth="1"/>
    <col min="10501" max="10501" width="11" style="150"/>
    <col min="10502" max="10503" width="13.5703125" style="150" customWidth="1"/>
    <col min="10504" max="10504" width="12.7109375" style="150" customWidth="1"/>
    <col min="10505" max="10505" width="13" style="150" customWidth="1"/>
    <col min="10506" max="10506" width="15" style="150" customWidth="1"/>
    <col min="10507" max="10507" width="16.7109375" style="150" customWidth="1"/>
    <col min="10508" max="10508" width="14.42578125" style="150" customWidth="1"/>
    <col min="10509" max="10511" width="13.28515625" style="150" customWidth="1"/>
    <col min="10512" max="10512" width="11" style="150" bestFit="1"/>
    <col min="10513" max="10513" width="12.7109375" style="150" customWidth="1"/>
    <col min="10514" max="10514" width="13" style="150" customWidth="1"/>
    <col min="10515" max="10515" width="12" style="150" customWidth="1"/>
    <col min="10516" max="10752" width="11" style="150"/>
    <col min="10753" max="10753" width="19" style="150" customWidth="1"/>
    <col min="10754" max="10754" width="13.28515625" style="150" customWidth="1"/>
    <col min="10755" max="10755" width="18.42578125" style="150" customWidth="1"/>
    <col min="10756" max="10756" width="13.5703125" style="150" customWidth="1"/>
    <col min="10757" max="10757" width="11" style="150"/>
    <col min="10758" max="10759" width="13.5703125" style="150" customWidth="1"/>
    <col min="10760" max="10760" width="12.7109375" style="150" customWidth="1"/>
    <col min="10761" max="10761" width="13" style="150" customWidth="1"/>
    <col min="10762" max="10762" width="15" style="150" customWidth="1"/>
    <col min="10763" max="10763" width="16.7109375" style="150" customWidth="1"/>
    <col min="10764" max="10764" width="14.42578125" style="150" customWidth="1"/>
    <col min="10765" max="10767" width="13.28515625" style="150" customWidth="1"/>
    <col min="10768" max="10768" width="11" style="150" bestFit="1"/>
    <col min="10769" max="10769" width="12.7109375" style="150" customWidth="1"/>
    <col min="10770" max="10770" width="13" style="150" customWidth="1"/>
    <col min="10771" max="10771" width="12" style="150" customWidth="1"/>
    <col min="10772" max="11008" width="11" style="150"/>
    <col min="11009" max="11009" width="19" style="150" customWidth="1"/>
    <col min="11010" max="11010" width="13.28515625" style="150" customWidth="1"/>
    <col min="11011" max="11011" width="18.42578125" style="150" customWidth="1"/>
    <col min="11012" max="11012" width="13.5703125" style="150" customWidth="1"/>
    <col min="11013" max="11013" width="11" style="150"/>
    <col min="11014" max="11015" width="13.5703125" style="150" customWidth="1"/>
    <col min="11016" max="11016" width="12.7109375" style="150" customWidth="1"/>
    <col min="11017" max="11017" width="13" style="150" customWidth="1"/>
    <col min="11018" max="11018" width="15" style="150" customWidth="1"/>
    <col min="11019" max="11019" width="16.7109375" style="150" customWidth="1"/>
    <col min="11020" max="11020" width="14.42578125" style="150" customWidth="1"/>
    <col min="11021" max="11023" width="13.28515625" style="150" customWidth="1"/>
    <col min="11024" max="11024" width="11" style="150" bestFit="1"/>
    <col min="11025" max="11025" width="12.7109375" style="150" customWidth="1"/>
    <col min="11026" max="11026" width="13" style="150" customWidth="1"/>
    <col min="11027" max="11027" width="12" style="150" customWidth="1"/>
    <col min="11028" max="11264" width="11" style="150"/>
    <col min="11265" max="11265" width="19" style="150" customWidth="1"/>
    <col min="11266" max="11266" width="13.28515625" style="150" customWidth="1"/>
    <col min="11267" max="11267" width="18.42578125" style="150" customWidth="1"/>
    <col min="11268" max="11268" width="13.5703125" style="150" customWidth="1"/>
    <col min="11269" max="11269" width="11" style="150"/>
    <col min="11270" max="11271" width="13.5703125" style="150" customWidth="1"/>
    <col min="11272" max="11272" width="12.7109375" style="150" customWidth="1"/>
    <col min="11273" max="11273" width="13" style="150" customWidth="1"/>
    <col min="11274" max="11274" width="15" style="150" customWidth="1"/>
    <col min="11275" max="11275" width="16.7109375" style="150" customWidth="1"/>
    <col min="11276" max="11276" width="14.42578125" style="150" customWidth="1"/>
    <col min="11277" max="11279" width="13.28515625" style="150" customWidth="1"/>
    <col min="11280" max="11280" width="11" style="150" bestFit="1"/>
    <col min="11281" max="11281" width="12.7109375" style="150" customWidth="1"/>
    <col min="11282" max="11282" width="13" style="150" customWidth="1"/>
    <col min="11283" max="11283" width="12" style="150" customWidth="1"/>
    <col min="11284" max="11520" width="11" style="150"/>
    <col min="11521" max="11521" width="19" style="150" customWidth="1"/>
    <col min="11522" max="11522" width="13.28515625" style="150" customWidth="1"/>
    <col min="11523" max="11523" width="18.42578125" style="150" customWidth="1"/>
    <col min="11524" max="11524" width="13.5703125" style="150" customWidth="1"/>
    <col min="11525" max="11525" width="11" style="150"/>
    <col min="11526" max="11527" width="13.5703125" style="150" customWidth="1"/>
    <col min="11528" max="11528" width="12.7109375" style="150" customWidth="1"/>
    <col min="11529" max="11529" width="13" style="150" customWidth="1"/>
    <col min="11530" max="11530" width="15" style="150" customWidth="1"/>
    <col min="11531" max="11531" width="16.7109375" style="150" customWidth="1"/>
    <col min="11532" max="11532" width="14.42578125" style="150" customWidth="1"/>
    <col min="11533" max="11535" width="13.28515625" style="150" customWidth="1"/>
    <col min="11536" max="11536" width="11" style="150" bestFit="1"/>
    <col min="11537" max="11537" width="12.7109375" style="150" customWidth="1"/>
    <col min="11538" max="11538" width="13" style="150" customWidth="1"/>
    <col min="11539" max="11539" width="12" style="150" customWidth="1"/>
    <col min="11540" max="11776" width="11" style="150"/>
    <col min="11777" max="11777" width="19" style="150" customWidth="1"/>
    <col min="11778" max="11778" width="13.28515625" style="150" customWidth="1"/>
    <col min="11779" max="11779" width="18.42578125" style="150" customWidth="1"/>
    <col min="11780" max="11780" width="13.5703125" style="150" customWidth="1"/>
    <col min="11781" max="11781" width="11" style="150"/>
    <col min="11782" max="11783" width="13.5703125" style="150" customWidth="1"/>
    <col min="11784" max="11784" width="12.7109375" style="150" customWidth="1"/>
    <col min="11785" max="11785" width="13" style="150" customWidth="1"/>
    <col min="11786" max="11786" width="15" style="150" customWidth="1"/>
    <col min="11787" max="11787" width="16.7109375" style="150" customWidth="1"/>
    <col min="11788" max="11788" width="14.42578125" style="150" customWidth="1"/>
    <col min="11789" max="11791" width="13.28515625" style="150" customWidth="1"/>
    <col min="11792" max="11792" width="11" style="150" bestFit="1"/>
    <col min="11793" max="11793" width="12.7109375" style="150" customWidth="1"/>
    <col min="11794" max="11794" width="13" style="150" customWidth="1"/>
    <col min="11795" max="11795" width="12" style="150" customWidth="1"/>
    <col min="11796" max="12032" width="11" style="150"/>
    <col min="12033" max="12033" width="19" style="150" customWidth="1"/>
    <col min="12034" max="12034" width="13.28515625" style="150" customWidth="1"/>
    <col min="12035" max="12035" width="18.42578125" style="150" customWidth="1"/>
    <col min="12036" max="12036" width="13.5703125" style="150" customWidth="1"/>
    <col min="12037" max="12037" width="11" style="150"/>
    <col min="12038" max="12039" width="13.5703125" style="150" customWidth="1"/>
    <col min="12040" max="12040" width="12.7109375" style="150" customWidth="1"/>
    <col min="12041" max="12041" width="13" style="150" customWidth="1"/>
    <col min="12042" max="12042" width="15" style="150" customWidth="1"/>
    <col min="12043" max="12043" width="16.7109375" style="150" customWidth="1"/>
    <col min="12044" max="12044" width="14.42578125" style="150" customWidth="1"/>
    <col min="12045" max="12047" width="13.28515625" style="150" customWidth="1"/>
    <col min="12048" max="12048" width="11" style="150" bestFit="1"/>
    <col min="12049" max="12049" width="12.7109375" style="150" customWidth="1"/>
    <col min="12050" max="12050" width="13" style="150" customWidth="1"/>
    <col min="12051" max="12051" width="12" style="150" customWidth="1"/>
    <col min="12052" max="12288" width="11" style="150"/>
    <col min="12289" max="12289" width="19" style="150" customWidth="1"/>
    <col min="12290" max="12290" width="13.28515625" style="150" customWidth="1"/>
    <col min="12291" max="12291" width="18.42578125" style="150" customWidth="1"/>
    <col min="12292" max="12292" width="13.5703125" style="150" customWidth="1"/>
    <col min="12293" max="12293" width="11" style="150"/>
    <col min="12294" max="12295" width="13.5703125" style="150" customWidth="1"/>
    <col min="12296" max="12296" width="12.7109375" style="150" customWidth="1"/>
    <col min="12297" max="12297" width="13" style="150" customWidth="1"/>
    <col min="12298" max="12298" width="15" style="150" customWidth="1"/>
    <col min="12299" max="12299" width="16.7109375" style="150" customWidth="1"/>
    <col min="12300" max="12300" width="14.42578125" style="150" customWidth="1"/>
    <col min="12301" max="12303" width="13.28515625" style="150" customWidth="1"/>
    <col min="12304" max="12304" width="11" style="150" bestFit="1"/>
    <col min="12305" max="12305" width="12.7109375" style="150" customWidth="1"/>
    <col min="12306" max="12306" width="13" style="150" customWidth="1"/>
    <col min="12307" max="12307" width="12" style="150" customWidth="1"/>
    <col min="12308" max="12544" width="11" style="150"/>
    <col min="12545" max="12545" width="19" style="150" customWidth="1"/>
    <col min="12546" max="12546" width="13.28515625" style="150" customWidth="1"/>
    <col min="12547" max="12547" width="18.42578125" style="150" customWidth="1"/>
    <col min="12548" max="12548" width="13.5703125" style="150" customWidth="1"/>
    <col min="12549" max="12549" width="11" style="150"/>
    <col min="12550" max="12551" width="13.5703125" style="150" customWidth="1"/>
    <col min="12552" max="12552" width="12.7109375" style="150" customWidth="1"/>
    <col min="12553" max="12553" width="13" style="150" customWidth="1"/>
    <col min="12554" max="12554" width="15" style="150" customWidth="1"/>
    <col min="12555" max="12555" width="16.7109375" style="150" customWidth="1"/>
    <col min="12556" max="12556" width="14.42578125" style="150" customWidth="1"/>
    <col min="12557" max="12559" width="13.28515625" style="150" customWidth="1"/>
    <col min="12560" max="12560" width="11" style="150" bestFit="1"/>
    <col min="12561" max="12561" width="12.7109375" style="150" customWidth="1"/>
    <col min="12562" max="12562" width="13" style="150" customWidth="1"/>
    <col min="12563" max="12563" width="12" style="150" customWidth="1"/>
    <col min="12564" max="12800" width="11" style="150"/>
    <col min="12801" max="12801" width="19" style="150" customWidth="1"/>
    <col min="12802" max="12802" width="13.28515625" style="150" customWidth="1"/>
    <col min="12803" max="12803" width="18.42578125" style="150" customWidth="1"/>
    <col min="12804" max="12804" width="13.5703125" style="150" customWidth="1"/>
    <col min="12805" max="12805" width="11" style="150"/>
    <col min="12806" max="12807" width="13.5703125" style="150" customWidth="1"/>
    <col min="12808" max="12808" width="12.7109375" style="150" customWidth="1"/>
    <col min="12809" max="12809" width="13" style="150" customWidth="1"/>
    <col min="12810" max="12810" width="15" style="150" customWidth="1"/>
    <col min="12811" max="12811" width="16.7109375" style="150" customWidth="1"/>
    <col min="12812" max="12812" width="14.42578125" style="150" customWidth="1"/>
    <col min="12813" max="12815" width="13.28515625" style="150" customWidth="1"/>
    <col min="12816" max="12816" width="11" style="150" bestFit="1"/>
    <col min="12817" max="12817" width="12.7109375" style="150" customWidth="1"/>
    <col min="12818" max="12818" width="13" style="150" customWidth="1"/>
    <col min="12819" max="12819" width="12" style="150" customWidth="1"/>
    <col min="12820" max="13056" width="11" style="150"/>
    <col min="13057" max="13057" width="19" style="150" customWidth="1"/>
    <col min="13058" max="13058" width="13.28515625" style="150" customWidth="1"/>
    <col min="13059" max="13059" width="18.42578125" style="150" customWidth="1"/>
    <col min="13060" max="13060" width="13.5703125" style="150" customWidth="1"/>
    <col min="13061" max="13061" width="11" style="150"/>
    <col min="13062" max="13063" width="13.5703125" style="150" customWidth="1"/>
    <col min="13064" max="13064" width="12.7109375" style="150" customWidth="1"/>
    <col min="13065" max="13065" width="13" style="150" customWidth="1"/>
    <col min="13066" max="13066" width="15" style="150" customWidth="1"/>
    <col min="13067" max="13067" width="16.7109375" style="150" customWidth="1"/>
    <col min="13068" max="13068" width="14.42578125" style="150" customWidth="1"/>
    <col min="13069" max="13071" width="13.28515625" style="150" customWidth="1"/>
    <col min="13072" max="13072" width="11" style="150" bestFit="1"/>
    <col min="13073" max="13073" width="12.7109375" style="150" customWidth="1"/>
    <col min="13074" max="13074" width="13" style="150" customWidth="1"/>
    <col min="13075" max="13075" width="12" style="150" customWidth="1"/>
    <col min="13076" max="13312" width="11" style="150"/>
    <col min="13313" max="13313" width="19" style="150" customWidth="1"/>
    <col min="13314" max="13314" width="13.28515625" style="150" customWidth="1"/>
    <col min="13315" max="13315" width="18.42578125" style="150" customWidth="1"/>
    <col min="13316" max="13316" width="13.5703125" style="150" customWidth="1"/>
    <col min="13317" max="13317" width="11" style="150"/>
    <col min="13318" max="13319" width="13.5703125" style="150" customWidth="1"/>
    <col min="13320" max="13320" width="12.7109375" style="150" customWidth="1"/>
    <col min="13321" max="13321" width="13" style="150" customWidth="1"/>
    <col min="13322" max="13322" width="15" style="150" customWidth="1"/>
    <col min="13323" max="13323" width="16.7109375" style="150" customWidth="1"/>
    <col min="13324" max="13324" width="14.42578125" style="150" customWidth="1"/>
    <col min="13325" max="13327" width="13.28515625" style="150" customWidth="1"/>
    <col min="13328" max="13328" width="11" style="150" bestFit="1"/>
    <col min="13329" max="13329" width="12.7109375" style="150" customWidth="1"/>
    <col min="13330" max="13330" width="13" style="150" customWidth="1"/>
    <col min="13331" max="13331" width="12" style="150" customWidth="1"/>
    <col min="13332" max="13568" width="11" style="150"/>
    <col min="13569" max="13569" width="19" style="150" customWidth="1"/>
    <col min="13570" max="13570" width="13.28515625" style="150" customWidth="1"/>
    <col min="13571" max="13571" width="18.42578125" style="150" customWidth="1"/>
    <col min="13572" max="13572" width="13.5703125" style="150" customWidth="1"/>
    <col min="13573" max="13573" width="11" style="150"/>
    <col min="13574" max="13575" width="13.5703125" style="150" customWidth="1"/>
    <col min="13576" max="13576" width="12.7109375" style="150" customWidth="1"/>
    <col min="13577" max="13577" width="13" style="150" customWidth="1"/>
    <col min="13578" max="13578" width="15" style="150" customWidth="1"/>
    <col min="13579" max="13579" width="16.7109375" style="150" customWidth="1"/>
    <col min="13580" max="13580" width="14.42578125" style="150" customWidth="1"/>
    <col min="13581" max="13583" width="13.28515625" style="150" customWidth="1"/>
    <col min="13584" max="13584" width="11" style="150" bestFit="1"/>
    <col min="13585" max="13585" width="12.7109375" style="150" customWidth="1"/>
    <col min="13586" max="13586" width="13" style="150" customWidth="1"/>
    <col min="13587" max="13587" width="12" style="150" customWidth="1"/>
    <col min="13588" max="13824" width="11" style="150"/>
    <col min="13825" max="13825" width="19" style="150" customWidth="1"/>
    <col min="13826" max="13826" width="13.28515625" style="150" customWidth="1"/>
    <col min="13827" max="13827" width="18.42578125" style="150" customWidth="1"/>
    <col min="13828" max="13828" width="13.5703125" style="150" customWidth="1"/>
    <col min="13829" max="13829" width="11" style="150"/>
    <col min="13830" max="13831" width="13.5703125" style="150" customWidth="1"/>
    <col min="13832" max="13832" width="12.7109375" style="150" customWidth="1"/>
    <col min="13833" max="13833" width="13" style="150" customWidth="1"/>
    <col min="13834" max="13834" width="15" style="150" customWidth="1"/>
    <col min="13835" max="13835" width="16.7109375" style="150" customWidth="1"/>
    <col min="13836" max="13836" width="14.42578125" style="150" customWidth="1"/>
    <col min="13837" max="13839" width="13.28515625" style="150" customWidth="1"/>
    <col min="13840" max="13840" width="11" style="150" bestFit="1"/>
    <col min="13841" max="13841" width="12.7109375" style="150" customWidth="1"/>
    <col min="13842" max="13842" width="13" style="150" customWidth="1"/>
    <col min="13843" max="13843" width="12" style="150" customWidth="1"/>
    <col min="13844" max="14080" width="11" style="150"/>
    <col min="14081" max="14081" width="19" style="150" customWidth="1"/>
    <col min="14082" max="14082" width="13.28515625" style="150" customWidth="1"/>
    <col min="14083" max="14083" width="18.42578125" style="150" customWidth="1"/>
    <col min="14084" max="14084" width="13.5703125" style="150" customWidth="1"/>
    <col min="14085" max="14085" width="11" style="150"/>
    <col min="14086" max="14087" width="13.5703125" style="150" customWidth="1"/>
    <col min="14088" max="14088" width="12.7109375" style="150" customWidth="1"/>
    <col min="14089" max="14089" width="13" style="150" customWidth="1"/>
    <col min="14090" max="14090" width="15" style="150" customWidth="1"/>
    <col min="14091" max="14091" width="16.7109375" style="150" customWidth="1"/>
    <col min="14092" max="14092" width="14.42578125" style="150" customWidth="1"/>
    <col min="14093" max="14095" width="13.28515625" style="150" customWidth="1"/>
    <col min="14096" max="14096" width="11" style="150" bestFit="1"/>
    <col min="14097" max="14097" width="12.7109375" style="150" customWidth="1"/>
    <col min="14098" max="14098" width="13" style="150" customWidth="1"/>
    <col min="14099" max="14099" width="12" style="150" customWidth="1"/>
    <col min="14100" max="14336" width="11" style="150"/>
    <col min="14337" max="14337" width="19" style="150" customWidth="1"/>
    <col min="14338" max="14338" width="13.28515625" style="150" customWidth="1"/>
    <col min="14339" max="14339" width="18.42578125" style="150" customWidth="1"/>
    <col min="14340" max="14340" width="13.5703125" style="150" customWidth="1"/>
    <col min="14341" max="14341" width="11" style="150"/>
    <col min="14342" max="14343" width="13.5703125" style="150" customWidth="1"/>
    <col min="14344" max="14344" width="12.7109375" style="150" customWidth="1"/>
    <col min="14345" max="14345" width="13" style="150" customWidth="1"/>
    <col min="14346" max="14346" width="15" style="150" customWidth="1"/>
    <col min="14347" max="14347" width="16.7109375" style="150" customWidth="1"/>
    <col min="14348" max="14348" width="14.42578125" style="150" customWidth="1"/>
    <col min="14349" max="14351" width="13.28515625" style="150" customWidth="1"/>
    <col min="14352" max="14352" width="11" style="150" bestFit="1"/>
    <col min="14353" max="14353" width="12.7109375" style="150" customWidth="1"/>
    <col min="14354" max="14354" width="13" style="150" customWidth="1"/>
    <col min="14355" max="14355" width="12" style="150" customWidth="1"/>
    <col min="14356" max="14592" width="11" style="150"/>
    <col min="14593" max="14593" width="19" style="150" customWidth="1"/>
    <col min="14594" max="14594" width="13.28515625" style="150" customWidth="1"/>
    <col min="14595" max="14595" width="18.42578125" style="150" customWidth="1"/>
    <col min="14596" max="14596" width="13.5703125" style="150" customWidth="1"/>
    <col min="14597" max="14597" width="11" style="150"/>
    <col min="14598" max="14599" width="13.5703125" style="150" customWidth="1"/>
    <col min="14600" max="14600" width="12.7109375" style="150" customWidth="1"/>
    <col min="14601" max="14601" width="13" style="150" customWidth="1"/>
    <col min="14602" max="14602" width="15" style="150" customWidth="1"/>
    <col min="14603" max="14603" width="16.7109375" style="150" customWidth="1"/>
    <col min="14604" max="14604" width="14.42578125" style="150" customWidth="1"/>
    <col min="14605" max="14607" width="13.28515625" style="150" customWidth="1"/>
    <col min="14608" max="14608" width="11" style="150" bestFit="1"/>
    <col min="14609" max="14609" width="12.7109375" style="150" customWidth="1"/>
    <col min="14610" max="14610" width="13" style="150" customWidth="1"/>
    <col min="14611" max="14611" width="12" style="150" customWidth="1"/>
    <col min="14612" max="14848" width="11" style="150"/>
    <col min="14849" max="14849" width="19" style="150" customWidth="1"/>
    <col min="14850" max="14850" width="13.28515625" style="150" customWidth="1"/>
    <col min="14851" max="14851" width="18.42578125" style="150" customWidth="1"/>
    <col min="14852" max="14852" width="13.5703125" style="150" customWidth="1"/>
    <col min="14853" max="14853" width="11" style="150"/>
    <col min="14854" max="14855" width="13.5703125" style="150" customWidth="1"/>
    <col min="14856" max="14856" width="12.7109375" style="150" customWidth="1"/>
    <col min="14857" max="14857" width="13" style="150" customWidth="1"/>
    <col min="14858" max="14858" width="15" style="150" customWidth="1"/>
    <col min="14859" max="14859" width="16.7109375" style="150" customWidth="1"/>
    <col min="14860" max="14860" width="14.42578125" style="150" customWidth="1"/>
    <col min="14861" max="14863" width="13.28515625" style="150" customWidth="1"/>
    <col min="14864" max="14864" width="11" style="150" bestFit="1"/>
    <col min="14865" max="14865" width="12.7109375" style="150" customWidth="1"/>
    <col min="14866" max="14866" width="13" style="150" customWidth="1"/>
    <col min="14867" max="14867" width="12" style="150" customWidth="1"/>
    <col min="14868" max="15104" width="11" style="150"/>
    <col min="15105" max="15105" width="19" style="150" customWidth="1"/>
    <col min="15106" max="15106" width="13.28515625" style="150" customWidth="1"/>
    <col min="15107" max="15107" width="18.42578125" style="150" customWidth="1"/>
    <col min="15108" max="15108" width="13.5703125" style="150" customWidth="1"/>
    <col min="15109" max="15109" width="11" style="150"/>
    <col min="15110" max="15111" width="13.5703125" style="150" customWidth="1"/>
    <col min="15112" max="15112" width="12.7109375" style="150" customWidth="1"/>
    <col min="15113" max="15113" width="13" style="150" customWidth="1"/>
    <col min="15114" max="15114" width="15" style="150" customWidth="1"/>
    <col min="15115" max="15115" width="16.7109375" style="150" customWidth="1"/>
    <col min="15116" max="15116" width="14.42578125" style="150" customWidth="1"/>
    <col min="15117" max="15119" width="13.28515625" style="150" customWidth="1"/>
    <col min="15120" max="15120" width="11" style="150" bestFit="1"/>
    <col min="15121" max="15121" width="12.7109375" style="150" customWidth="1"/>
    <col min="15122" max="15122" width="13" style="150" customWidth="1"/>
    <col min="15123" max="15123" width="12" style="150" customWidth="1"/>
    <col min="15124" max="15360" width="11" style="150"/>
    <col min="15361" max="15361" width="19" style="150" customWidth="1"/>
    <col min="15362" max="15362" width="13.28515625" style="150" customWidth="1"/>
    <col min="15363" max="15363" width="18.42578125" style="150" customWidth="1"/>
    <col min="15364" max="15364" width="13.5703125" style="150" customWidth="1"/>
    <col min="15365" max="15365" width="11" style="150"/>
    <col min="15366" max="15367" width="13.5703125" style="150" customWidth="1"/>
    <col min="15368" max="15368" width="12.7109375" style="150" customWidth="1"/>
    <col min="15369" max="15369" width="13" style="150" customWidth="1"/>
    <col min="15370" max="15370" width="15" style="150" customWidth="1"/>
    <col min="15371" max="15371" width="16.7109375" style="150" customWidth="1"/>
    <col min="15372" max="15372" width="14.42578125" style="150" customWidth="1"/>
    <col min="15373" max="15375" width="13.28515625" style="150" customWidth="1"/>
    <col min="15376" max="15376" width="11" style="150" bestFit="1"/>
    <col min="15377" max="15377" width="12.7109375" style="150" customWidth="1"/>
    <col min="15378" max="15378" width="13" style="150" customWidth="1"/>
    <col min="15379" max="15379" width="12" style="150" customWidth="1"/>
    <col min="15380" max="15616" width="11" style="150"/>
    <col min="15617" max="15617" width="19" style="150" customWidth="1"/>
    <col min="15618" max="15618" width="13.28515625" style="150" customWidth="1"/>
    <col min="15619" max="15619" width="18.42578125" style="150" customWidth="1"/>
    <col min="15620" max="15620" width="13.5703125" style="150" customWidth="1"/>
    <col min="15621" max="15621" width="11" style="150"/>
    <col min="15622" max="15623" width="13.5703125" style="150" customWidth="1"/>
    <col min="15624" max="15624" width="12.7109375" style="150" customWidth="1"/>
    <col min="15625" max="15625" width="13" style="150" customWidth="1"/>
    <col min="15626" max="15626" width="15" style="150" customWidth="1"/>
    <col min="15627" max="15627" width="16.7109375" style="150" customWidth="1"/>
    <col min="15628" max="15628" width="14.42578125" style="150" customWidth="1"/>
    <col min="15629" max="15631" width="13.28515625" style="150" customWidth="1"/>
    <col min="15632" max="15632" width="11" style="150" bestFit="1"/>
    <col min="15633" max="15633" width="12.7109375" style="150" customWidth="1"/>
    <col min="15634" max="15634" width="13" style="150" customWidth="1"/>
    <col min="15635" max="15635" width="12" style="150" customWidth="1"/>
    <col min="15636" max="15872" width="11" style="150"/>
    <col min="15873" max="15873" width="19" style="150" customWidth="1"/>
    <col min="15874" max="15874" width="13.28515625" style="150" customWidth="1"/>
    <col min="15875" max="15875" width="18.42578125" style="150" customWidth="1"/>
    <col min="15876" max="15876" width="13.5703125" style="150" customWidth="1"/>
    <col min="15877" max="15877" width="11" style="150"/>
    <col min="15878" max="15879" width="13.5703125" style="150" customWidth="1"/>
    <col min="15880" max="15880" width="12.7109375" style="150" customWidth="1"/>
    <col min="15881" max="15881" width="13" style="150" customWidth="1"/>
    <col min="15882" max="15882" width="15" style="150" customWidth="1"/>
    <col min="15883" max="15883" width="16.7109375" style="150" customWidth="1"/>
    <col min="15884" max="15884" width="14.42578125" style="150" customWidth="1"/>
    <col min="15885" max="15887" width="13.28515625" style="150" customWidth="1"/>
    <col min="15888" max="15888" width="11" style="150" bestFit="1"/>
    <col min="15889" max="15889" width="12.7109375" style="150" customWidth="1"/>
    <col min="15890" max="15890" width="13" style="150" customWidth="1"/>
    <col min="15891" max="15891" width="12" style="150" customWidth="1"/>
    <col min="15892" max="16128" width="11" style="150"/>
    <col min="16129" max="16129" width="19" style="150" customWidth="1"/>
    <col min="16130" max="16130" width="13.28515625" style="150" customWidth="1"/>
    <col min="16131" max="16131" width="18.42578125" style="150" customWidth="1"/>
    <col min="16132" max="16132" width="13.5703125" style="150" customWidth="1"/>
    <col min="16133" max="16133" width="11" style="150"/>
    <col min="16134" max="16135" width="13.5703125" style="150" customWidth="1"/>
    <col min="16136" max="16136" width="12.7109375" style="150" customWidth="1"/>
    <col min="16137" max="16137" width="13" style="150" customWidth="1"/>
    <col min="16138" max="16138" width="15" style="150" customWidth="1"/>
    <col min="16139" max="16139" width="16.7109375" style="150" customWidth="1"/>
    <col min="16140" max="16140" width="14.42578125" style="150" customWidth="1"/>
    <col min="16141" max="16143" width="13.28515625" style="150" customWidth="1"/>
    <col min="16144" max="16144" width="11" style="150" bestFit="1"/>
    <col min="16145" max="16145" width="12.7109375" style="150" customWidth="1"/>
    <col min="16146" max="16146" width="13" style="150" customWidth="1"/>
    <col min="16147" max="16147" width="12" style="150" customWidth="1"/>
    <col min="16148" max="16384" width="11" style="150"/>
  </cols>
  <sheetData>
    <row r="1" spans="1:19">
      <c r="A1" s="86" t="s">
        <v>432</v>
      </c>
      <c r="B1" s="150" t="s">
        <v>536</v>
      </c>
    </row>
    <row r="2" spans="1:19">
      <c r="A2" s="86" t="s">
        <v>443</v>
      </c>
      <c r="B2" s="150" t="s">
        <v>428</v>
      </c>
    </row>
    <row r="3" spans="1:19">
      <c r="A3" s="86" t="s">
        <v>434</v>
      </c>
      <c r="B3" s="150" t="s">
        <v>436</v>
      </c>
    </row>
    <row r="5" spans="1:19" ht="21.95" customHeight="1">
      <c r="A5" s="156"/>
      <c r="B5" s="157" t="s">
        <v>537</v>
      </c>
      <c r="C5" s="157"/>
      <c r="D5" s="157"/>
      <c r="E5" s="157"/>
      <c r="F5" s="157"/>
      <c r="G5" s="157"/>
      <c r="H5" s="157"/>
      <c r="I5" s="157"/>
      <c r="J5" s="157"/>
      <c r="K5" s="157"/>
      <c r="L5" s="157"/>
      <c r="M5" s="157"/>
      <c r="N5" s="157"/>
      <c r="O5" s="157"/>
      <c r="P5" s="157"/>
      <c r="Q5" s="157"/>
      <c r="R5" s="157"/>
    </row>
    <row r="6" spans="1:19" ht="21.95" customHeight="1">
      <c r="A6" s="47"/>
      <c r="B6" s="157" t="s">
        <v>538</v>
      </c>
      <c r="C6" s="157"/>
      <c r="D6" s="157"/>
      <c r="E6" s="157"/>
      <c r="F6" s="157"/>
      <c r="G6" s="157"/>
      <c r="H6" s="157"/>
      <c r="I6" s="157"/>
      <c r="J6" s="157" t="s">
        <v>539</v>
      </c>
      <c r="K6" s="157"/>
      <c r="L6" s="157"/>
      <c r="M6" s="157"/>
      <c r="N6" s="157"/>
      <c r="O6" s="157"/>
      <c r="P6" s="157"/>
      <c r="Q6" s="157"/>
      <c r="R6" s="47"/>
    </row>
    <row r="7" spans="1:19">
      <c r="A7" s="160" t="s">
        <v>0</v>
      </c>
      <c r="B7" s="160" t="s">
        <v>540</v>
      </c>
      <c r="C7" s="160" t="s">
        <v>541</v>
      </c>
      <c r="D7" s="160" t="s">
        <v>542</v>
      </c>
      <c r="E7" s="160" t="s">
        <v>543</v>
      </c>
      <c r="F7" s="160" t="s">
        <v>544</v>
      </c>
      <c r="G7" s="160" t="s">
        <v>545</v>
      </c>
      <c r="H7" s="160" t="s">
        <v>546</v>
      </c>
      <c r="I7" s="160" t="s">
        <v>52</v>
      </c>
      <c r="J7" s="160" t="s">
        <v>540</v>
      </c>
      <c r="K7" s="160" t="s">
        <v>541</v>
      </c>
      <c r="L7" s="160" t="s">
        <v>542</v>
      </c>
      <c r="M7" s="160" t="s">
        <v>543</v>
      </c>
      <c r="N7" s="160" t="s">
        <v>544</v>
      </c>
      <c r="O7" s="160" t="s">
        <v>545</v>
      </c>
      <c r="P7" s="160" t="s">
        <v>546</v>
      </c>
      <c r="Q7" s="160" t="s">
        <v>52</v>
      </c>
      <c r="R7" s="160" t="s">
        <v>52</v>
      </c>
      <c r="S7" s="151"/>
    </row>
    <row r="8" spans="1:19">
      <c r="A8" s="158" t="s">
        <v>1</v>
      </c>
      <c r="B8" s="101">
        <v>570.62800000000004</v>
      </c>
      <c r="C8" s="101">
        <v>0</v>
      </c>
      <c r="D8" s="101">
        <v>2051.0169999999998</v>
      </c>
      <c r="E8" s="101">
        <v>3947.2240000000002</v>
      </c>
      <c r="F8" s="101">
        <v>12296.589</v>
      </c>
      <c r="G8" s="101">
        <v>5923.5379999999996</v>
      </c>
      <c r="H8" s="101">
        <v>45388.599000000002</v>
      </c>
      <c r="I8" s="101">
        <v>70177.595000000001</v>
      </c>
      <c r="J8" s="101">
        <v>433.02800000000002</v>
      </c>
      <c r="K8" s="101">
        <v>32.963000000000001</v>
      </c>
      <c r="L8" s="101">
        <v>1294.4469999999999</v>
      </c>
      <c r="M8" s="101">
        <v>2378.4290000000001</v>
      </c>
      <c r="N8" s="101">
        <v>3624.5070000000001</v>
      </c>
      <c r="O8" s="101">
        <v>219.012</v>
      </c>
      <c r="P8" s="101">
        <v>22016.921999999999</v>
      </c>
      <c r="Q8" s="101">
        <v>29999.308000000001</v>
      </c>
      <c r="R8" s="101">
        <v>100176.90300000001</v>
      </c>
      <c r="S8" s="86"/>
    </row>
    <row r="9" spans="1:19">
      <c r="A9" s="158" t="s">
        <v>2</v>
      </c>
      <c r="B9" s="101">
        <v>1001.508</v>
      </c>
      <c r="C9" s="101">
        <v>0</v>
      </c>
      <c r="D9" s="101">
        <v>799.26</v>
      </c>
      <c r="E9" s="101">
        <v>430.79</v>
      </c>
      <c r="F9" s="101">
        <v>1370.463</v>
      </c>
      <c r="G9" s="101">
        <v>1439.2550000000001</v>
      </c>
      <c r="H9" s="101">
        <v>9527.5390000000007</v>
      </c>
      <c r="I9" s="101">
        <v>14568.815000000001</v>
      </c>
      <c r="J9" s="101">
        <v>78.724000000000004</v>
      </c>
      <c r="K9" s="101">
        <v>0</v>
      </c>
      <c r="L9" s="101">
        <v>139.75200000000001</v>
      </c>
      <c r="M9" s="101">
        <v>200.86699999999999</v>
      </c>
      <c r="N9" s="101">
        <v>251.59899999999999</v>
      </c>
      <c r="O9" s="101">
        <v>235.88800000000001</v>
      </c>
      <c r="P9" s="101">
        <v>2214.7759999999998</v>
      </c>
      <c r="Q9" s="101">
        <v>3121.6060000000002</v>
      </c>
      <c r="R9" s="101">
        <v>17690.420999999998</v>
      </c>
      <c r="S9" s="86"/>
    </row>
    <row r="10" spans="1:19">
      <c r="A10" s="158" t="s">
        <v>3</v>
      </c>
      <c r="B10" s="101">
        <v>916.16399999999999</v>
      </c>
      <c r="C10" s="101">
        <v>19.242000000000001</v>
      </c>
      <c r="D10" s="101">
        <v>1263.01</v>
      </c>
      <c r="E10" s="101">
        <v>2185.8989999999999</v>
      </c>
      <c r="F10" s="101">
        <v>3336.2179999999998</v>
      </c>
      <c r="G10" s="101">
        <v>2969.5279999999998</v>
      </c>
      <c r="H10" s="101">
        <v>32469.863000000001</v>
      </c>
      <c r="I10" s="101">
        <v>43159.923999999999</v>
      </c>
      <c r="J10" s="101">
        <v>252.387</v>
      </c>
      <c r="K10" s="101">
        <v>251.02699999999999</v>
      </c>
      <c r="L10" s="101">
        <v>854.53399999999999</v>
      </c>
      <c r="M10" s="101">
        <v>2538.846</v>
      </c>
      <c r="N10" s="101">
        <v>2811.67</v>
      </c>
      <c r="O10" s="101">
        <v>2666.9670000000001</v>
      </c>
      <c r="P10" s="101">
        <v>22247.523000000001</v>
      </c>
      <c r="Q10" s="101">
        <v>31622.954000000002</v>
      </c>
      <c r="R10" s="101">
        <v>74782.877999999997</v>
      </c>
      <c r="S10" s="86"/>
    </row>
    <row r="11" spans="1:19">
      <c r="A11" s="158" t="s">
        <v>4</v>
      </c>
      <c r="B11" s="101">
        <v>495.62799999999999</v>
      </c>
      <c r="C11" s="101">
        <v>71.921000000000006</v>
      </c>
      <c r="D11" s="101">
        <v>1876.6310000000001</v>
      </c>
      <c r="E11" s="101">
        <v>3062.7489999999998</v>
      </c>
      <c r="F11" s="101">
        <v>11816.539000000001</v>
      </c>
      <c r="G11" s="101">
        <v>6748.598</v>
      </c>
      <c r="H11" s="101">
        <v>58056.875999999997</v>
      </c>
      <c r="I11" s="101">
        <v>82128.941999999995</v>
      </c>
      <c r="J11" s="101">
        <v>272.14</v>
      </c>
      <c r="K11" s="101">
        <v>97.04</v>
      </c>
      <c r="L11" s="101">
        <v>632.00099999999998</v>
      </c>
      <c r="M11" s="101">
        <v>1827.729</v>
      </c>
      <c r="N11" s="101">
        <v>2173.2168000000001</v>
      </c>
      <c r="O11" s="101">
        <v>240.358</v>
      </c>
      <c r="P11" s="101">
        <v>11960.514999999999</v>
      </c>
      <c r="Q11" s="101">
        <v>17203</v>
      </c>
      <c r="R11" s="101">
        <v>99331.941999999995</v>
      </c>
      <c r="S11" s="86"/>
    </row>
    <row r="12" spans="1:19">
      <c r="A12" s="158" t="s">
        <v>5</v>
      </c>
      <c r="B12" s="101">
        <v>1208.3810000000001</v>
      </c>
      <c r="C12" s="101">
        <v>408.11799999999999</v>
      </c>
      <c r="D12" s="101">
        <v>3395.6</v>
      </c>
      <c r="E12" s="101">
        <v>6271.2910000000002</v>
      </c>
      <c r="F12" s="101">
        <v>12488.539000000001</v>
      </c>
      <c r="G12" s="101">
        <v>7685.2669999999998</v>
      </c>
      <c r="H12" s="101">
        <v>43484.366000000002</v>
      </c>
      <c r="I12" s="101">
        <v>74941.562000000005</v>
      </c>
      <c r="J12" s="101">
        <v>1247.914</v>
      </c>
      <c r="K12" s="101">
        <v>1488.23</v>
      </c>
      <c r="L12" s="101">
        <v>6697.4089999999997</v>
      </c>
      <c r="M12" s="101">
        <v>10555.633</v>
      </c>
      <c r="N12" s="101">
        <v>12833.575999999999</v>
      </c>
      <c r="O12" s="101">
        <v>222.80600000000001</v>
      </c>
      <c r="P12" s="101">
        <v>69312.811000000002</v>
      </c>
      <c r="Q12" s="101">
        <v>102358.379</v>
      </c>
      <c r="R12" s="101">
        <v>177299.94099999999</v>
      </c>
      <c r="S12" s="86"/>
    </row>
    <row r="13" spans="1:19">
      <c r="A13" s="158" t="s">
        <v>6</v>
      </c>
      <c r="B13" s="101">
        <v>648.12099999999998</v>
      </c>
      <c r="C13" s="101">
        <v>28.126999999999999</v>
      </c>
      <c r="D13" s="101">
        <v>2568.7069999999999</v>
      </c>
      <c r="E13" s="101">
        <v>3473.5329999999999</v>
      </c>
      <c r="F13" s="101">
        <v>5456.884</v>
      </c>
      <c r="G13" s="101">
        <v>8823.6450000000004</v>
      </c>
      <c r="H13" s="101">
        <v>47274.641000000003</v>
      </c>
      <c r="I13" s="101">
        <v>68273.657999999996</v>
      </c>
      <c r="J13" s="101">
        <v>303.71800000000002</v>
      </c>
      <c r="K13" s="101">
        <v>325.38900000000001</v>
      </c>
      <c r="L13" s="101">
        <v>1068.1199999999999</v>
      </c>
      <c r="M13" s="101">
        <v>1808.6590000000001</v>
      </c>
      <c r="N13" s="101">
        <v>1856.1590000000001</v>
      </c>
      <c r="O13" s="101">
        <v>66.819999999999993</v>
      </c>
      <c r="P13" s="101">
        <v>15682.561</v>
      </c>
      <c r="Q13" s="101">
        <v>21111.425999999999</v>
      </c>
      <c r="R13" s="101">
        <v>89385.084000000003</v>
      </c>
      <c r="S13" s="86"/>
    </row>
    <row r="14" spans="1:19">
      <c r="A14" s="158" t="s">
        <v>7</v>
      </c>
      <c r="B14" s="101">
        <v>28.74</v>
      </c>
      <c r="C14" s="101">
        <v>35.520000000000003</v>
      </c>
      <c r="D14" s="101">
        <v>122.07</v>
      </c>
      <c r="E14" s="101">
        <v>217.55</v>
      </c>
      <c r="F14" s="101">
        <v>861.39</v>
      </c>
      <c r="G14" s="101">
        <v>418.81</v>
      </c>
      <c r="H14" s="101">
        <v>3871.59</v>
      </c>
      <c r="I14" s="101">
        <v>5555.67</v>
      </c>
      <c r="J14" s="101">
        <v>317.60000000000002</v>
      </c>
      <c r="K14" s="101">
        <v>243.6</v>
      </c>
      <c r="L14" s="101">
        <v>711.92</v>
      </c>
      <c r="M14" s="101">
        <v>1672.28</v>
      </c>
      <c r="N14" s="101">
        <v>1818.45</v>
      </c>
      <c r="O14" s="101">
        <v>317.95999999999998</v>
      </c>
      <c r="P14" s="101">
        <v>10725.11</v>
      </c>
      <c r="Q14" s="101">
        <v>15806.92</v>
      </c>
      <c r="R14" s="101">
        <v>21362.59</v>
      </c>
      <c r="S14" s="86"/>
    </row>
    <row r="15" spans="1:19">
      <c r="A15" s="158" t="s">
        <v>8</v>
      </c>
      <c r="B15" s="101">
        <v>0</v>
      </c>
      <c r="C15" s="101">
        <v>36.44</v>
      </c>
      <c r="D15" s="101">
        <v>103.95</v>
      </c>
      <c r="E15" s="101">
        <v>90.19</v>
      </c>
      <c r="F15" s="101">
        <v>394.56</v>
      </c>
      <c r="G15" s="101">
        <v>256.10000000000002</v>
      </c>
      <c r="H15" s="101">
        <v>2003.6</v>
      </c>
      <c r="I15" s="101">
        <v>2884.84</v>
      </c>
      <c r="J15" s="101">
        <v>40.61</v>
      </c>
      <c r="K15" s="101">
        <v>31.73</v>
      </c>
      <c r="L15" s="101">
        <v>209.53</v>
      </c>
      <c r="M15" s="101">
        <v>224.45</v>
      </c>
      <c r="N15" s="101">
        <v>412.04</v>
      </c>
      <c r="O15" s="101">
        <v>68.98</v>
      </c>
      <c r="P15" s="101">
        <v>2671.36</v>
      </c>
      <c r="Q15" s="101">
        <v>3658.7</v>
      </c>
      <c r="R15" s="101">
        <v>6543.54</v>
      </c>
      <c r="S15" s="86"/>
    </row>
    <row r="16" spans="1:19">
      <c r="A16" s="158" t="s">
        <v>9</v>
      </c>
      <c r="B16" s="101">
        <v>0</v>
      </c>
      <c r="C16" s="101">
        <v>0</v>
      </c>
      <c r="D16" s="101">
        <v>0</v>
      </c>
      <c r="E16" s="101">
        <v>0</v>
      </c>
      <c r="F16" s="101">
        <v>0</v>
      </c>
      <c r="G16" s="101">
        <v>0</v>
      </c>
      <c r="H16" s="101">
        <v>0</v>
      </c>
      <c r="I16" s="101">
        <v>0</v>
      </c>
      <c r="J16" s="101">
        <v>11.818</v>
      </c>
      <c r="K16" s="101">
        <v>16.440000000000001</v>
      </c>
      <c r="L16" s="101">
        <v>107.12</v>
      </c>
      <c r="M16" s="101">
        <v>163.62100000000001</v>
      </c>
      <c r="N16" s="101">
        <v>155.38300000000001</v>
      </c>
      <c r="O16" s="101">
        <v>0</v>
      </c>
      <c r="P16" s="101">
        <v>1065.146</v>
      </c>
      <c r="Q16" s="101">
        <v>1519.528</v>
      </c>
      <c r="R16" s="101">
        <v>1519.528</v>
      </c>
      <c r="S16" s="86"/>
    </row>
    <row r="17" spans="1:19">
      <c r="A17" s="158" t="s">
        <v>10</v>
      </c>
      <c r="B17" s="101">
        <v>717.26700000000005</v>
      </c>
      <c r="C17" s="101">
        <v>174.601</v>
      </c>
      <c r="D17" s="101">
        <v>2618.3290000000002</v>
      </c>
      <c r="E17" s="101">
        <v>2192.3890000000001</v>
      </c>
      <c r="F17" s="101">
        <v>4022.6179999999999</v>
      </c>
      <c r="G17" s="101">
        <v>3203.373</v>
      </c>
      <c r="H17" s="101">
        <v>23495.643</v>
      </c>
      <c r="I17" s="101">
        <v>36424.22</v>
      </c>
      <c r="J17" s="101">
        <v>777.9</v>
      </c>
      <c r="K17" s="101">
        <v>601.58100000000002</v>
      </c>
      <c r="L17" s="101">
        <v>3953.4659999999999</v>
      </c>
      <c r="M17" s="101">
        <v>4231.4949999999999</v>
      </c>
      <c r="N17" s="101">
        <v>6468.9949999999999</v>
      </c>
      <c r="O17" s="101">
        <v>1881.0930000000001</v>
      </c>
      <c r="P17" s="101">
        <v>69313.373000000007</v>
      </c>
      <c r="Q17" s="101">
        <v>87227.903000000006</v>
      </c>
      <c r="R17" s="101">
        <v>123652.12300000001</v>
      </c>
      <c r="S17" s="86"/>
    </row>
    <row r="18" spans="1:19">
      <c r="A18" s="158" t="s">
        <v>11</v>
      </c>
      <c r="B18" s="101">
        <v>538.25099999999998</v>
      </c>
      <c r="C18" s="101">
        <v>0</v>
      </c>
      <c r="D18" s="101">
        <v>2431.3809999999999</v>
      </c>
      <c r="E18" s="101">
        <v>4662.3639999999996</v>
      </c>
      <c r="F18" s="101">
        <v>11659.284</v>
      </c>
      <c r="G18" s="101">
        <v>6706.06</v>
      </c>
      <c r="H18" s="101">
        <v>49080.32</v>
      </c>
      <c r="I18" s="101">
        <v>75077.66</v>
      </c>
      <c r="J18" s="101">
        <v>708.81</v>
      </c>
      <c r="K18" s="101">
        <v>173.99</v>
      </c>
      <c r="L18" s="101">
        <v>2352.3029999999999</v>
      </c>
      <c r="M18" s="101">
        <v>4814.4290000000001</v>
      </c>
      <c r="N18" s="101">
        <v>3711.6419999999998</v>
      </c>
      <c r="O18" s="101">
        <v>729.20799999999997</v>
      </c>
      <c r="P18" s="101">
        <v>38132.49</v>
      </c>
      <c r="Q18" s="101">
        <v>50622.872000000003</v>
      </c>
      <c r="R18" s="101">
        <v>125700.53200000001</v>
      </c>
      <c r="S18" s="86"/>
    </row>
    <row r="19" spans="1:19">
      <c r="A19" s="158" t="s">
        <v>12</v>
      </c>
      <c r="B19" s="101">
        <v>0</v>
      </c>
      <c r="C19" s="101">
        <v>0</v>
      </c>
      <c r="D19" s="101">
        <v>78.05</v>
      </c>
      <c r="E19" s="101">
        <v>257.52300000000002</v>
      </c>
      <c r="F19" s="101">
        <v>220.333</v>
      </c>
      <c r="G19" s="101">
        <v>82.259</v>
      </c>
      <c r="H19" s="101">
        <v>1024.854</v>
      </c>
      <c r="I19" s="101">
        <v>1663.019</v>
      </c>
      <c r="J19" s="101">
        <v>54.859000000000002</v>
      </c>
      <c r="K19" s="101">
        <v>33.634999999999998</v>
      </c>
      <c r="L19" s="101">
        <v>268.59500000000003</v>
      </c>
      <c r="M19" s="101">
        <v>192.29599999999999</v>
      </c>
      <c r="N19" s="101">
        <v>262.54000000000002</v>
      </c>
      <c r="O19" s="101">
        <v>190.018</v>
      </c>
      <c r="P19" s="101">
        <v>1850.0630000000001</v>
      </c>
      <c r="Q19" s="101">
        <v>2852.0059999999999</v>
      </c>
      <c r="R19" s="101">
        <v>4515.0249999999996</v>
      </c>
      <c r="S19" s="86"/>
    </row>
    <row r="20" spans="1:19">
      <c r="A20" s="158" t="s">
        <v>13</v>
      </c>
      <c r="B20" s="101">
        <v>521.07899999999995</v>
      </c>
      <c r="C20" s="101">
        <v>40.131</v>
      </c>
      <c r="D20" s="101">
        <v>1716.0619999999999</v>
      </c>
      <c r="E20" s="101">
        <v>1465.9949999999999</v>
      </c>
      <c r="F20" s="101">
        <v>5922.5069999999996</v>
      </c>
      <c r="G20" s="101">
        <v>3698.81</v>
      </c>
      <c r="H20" s="101">
        <v>32030.560000000001</v>
      </c>
      <c r="I20" s="101">
        <v>45395.144</v>
      </c>
      <c r="J20" s="101">
        <v>92.51</v>
      </c>
      <c r="K20" s="101">
        <v>18.378</v>
      </c>
      <c r="L20" s="101">
        <v>432.50700000000001</v>
      </c>
      <c r="M20" s="101">
        <v>663.02800000000002</v>
      </c>
      <c r="N20" s="101">
        <v>764.30600000000004</v>
      </c>
      <c r="O20" s="101">
        <v>11.602</v>
      </c>
      <c r="P20" s="101">
        <v>6653.68</v>
      </c>
      <c r="Q20" s="101">
        <v>8636.0110000000004</v>
      </c>
      <c r="R20" s="101">
        <v>54031.154999999999</v>
      </c>
      <c r="S20" s="86"/>
    </row>
    <row r="21" spans="1:19">
      <c r="A21" s="158" t="s">
        <v>14</v>
      </c>
      <c r="B21" s="101">
        <v>1243.3399999999999</v>
      </c>
      <c r="C21" s="101">
        <v>48.28</v>
      </c>
      <c r="D21" s="101">
        <v>2363.23</v>
      </c>
      <c r="E21" s="101">
        <v>4786.12</v>
      </c>
      <c r="F21" s="101">
        <v>11627.97</v>
      </c>
      <c r="G21" s="101">
        <v>4715.63</v>
      </c>
      <c r="H21" s="101">
        <v>71409.33</v>
      </c>
      <c r="I21" s="101">
        <v>96193.9</v>
      </c>
      <c r="J21" s="101">
        <v>942.13</v>
      </c>
      <c r="K21" s="101">
        <v>117.72</v>
      </c>
      <c r="L21" s="101">
        <v>2888.66</v>
      </c>
      <c r="M21" s="101">
        <v>4192.88</v>
      </c>
      <c r="N21" s="101">
        <v>4846.91</v>
      </c>
      <c r="O21" s="101">
        <v>1553.42</v>
      </c>
      <c r="P21" s="101">
        <v>35260.89</v>
      </c>
      <c r="Q21" s="101">
        <v>49802.61</v>
      </c>
      <c r="R21" s="101">
        <v>145996.51</v>
      </c>
      <c r="S21" s="86"/>
    </row>
    <row r="22" spans="1:19">
      <c r="A22" s="158" t="s">
        <v>15</v>
      </c>
      <c r="B22" s="101">
        <v>791.63099999999997</v>
      </c>
      <c r="C22" s="101">
        <v>153.51400000000001</v>
      </c>
      <c r="D22" s="101">
        <v>1947.5419999999999</v>
      </c>
      <c r="E22" s="101">
        <v>2076.5529999999999</v>
      </c>
      <c r="F22" s="101">
        <v>9764.5910000000003</v>
      </c>
      <c r="G22" s="101">
        <v>7636.3969999999999</v>
      </c>
      <c r="H22" s="101">
        <v>43895.697999999997</v>
      </c>
      <c r="I22" s="101">
        <v>66265.926000000007</v>
      </c>
      <c r="J22" s="101">
        <v>492.13</v>
      </c>
      <c r="K22" s="101">
        <v>158.238</v>
      </c>
      <c r="L22" s="101">
        <v>1729.5260000000001</v>
      </c>
      <c r="M22" s="101">
        <v>3087.9090000000001</v>
      </c>
      <c r="N22" s="101">
        <v>3384.4209999999998</v>
      </c>
      <c r="O22" s="101">
        <v>837.95899999999995</v>
      </c>
      <c r="P22" s="101">
        <v>21871.025000000001</v>
      </c>
      <c r="Q22" s="101">
        <v>31561.207999999999</v>
      </c>
      <c r="R22" s="101">
        <v>97827.134000000005</v>
      </c>
      <c r="S22" s="86"/>
    </row>
    <row r="23" spans="1:19">
      <c r="A23" s="158" t="s">
        <v>16</v>
      </c>
      <c r="B23" s="101">
        <v>611.47500000000002</v>
      </c>
      <c r="C23" s="101">
        <v>0</v>
      </c>
      <c r="D23" s="101">
        <v>3426.011</v>
      </c>
      <c r="E23" s="101">
        <v>3910.7930000000001</v>
      </c>
      <c r="F23" s="101">
        <v>14258.602000000001</v>
      </c>
      <c r="G23" s="101">
        <v>15995.351000000001</v>
      </c>
      <c r="H23" s="101">
        <v>63796.648999999998</v>
      </c>
      <c r="I23" s="101">
        <v>101998.88099999999</v>
      </c>
      <c r="J23" s="101">
        <v>176.49</v>
      </c>
      <c r="K23" s="101">
        <v>0</v>
      </c>
      <c r="L23" s="101">
        <v>922.75800000000004</v>
      </c>
      <c r="M23" s="101">
        <v>1678.2570000000001</v>
      </c>
      <c r="N23" s="101">
        <v>1351.364</v>
      </c>
      <c r="O23" s="101">
        <v>0.42</v>
      </c>
      <c r="P23" s="101">
        <v>8749.9079999999994</v>
      </c>
      <c r="Q23" s="101">
        <v>12879.197</v>
      </c>
      <c r="R23" s="101">
        <v>114878.07799999999</v>
      </c>
      <c r="S23" s="86"/>
    </row>
    <row r="24" spans="1:19">
      <c r="A24" s="158" t="s">
        <v>17</v>
      </c>
      <c r="B24" s="101">
        <v>639.73900000000003</v>
      </c>
      <c r="C24" s="101">
        <v>401.78899999999999</v>
      </c>
      <c r="D24" s="101">
        <v>2629.7330000000002</v>
      </c>
      <c r="E24" s="101">
        <v>4255.348</v>
      </c>
      <c r="F24" s="101">
        <v>22427.223000000002</v>
      </c>
      <c r="G24" s="101">
        <v>9391.7919999999995</v>
      </c>
      <c r="H24" s="101">
        <v>85710.22</v>
      </c>
      <c r="I24" s="101">
        <v>125455.844</v>
      </c>
      <c r="J24" s="101">
        <v>235.583</v>
      </c>
      <c r="K24" s="101">
        <v>197.78</v>
      </c>
      <c r="L24" s="101">
        <v>307.76799999999997</v>
      </c>
      <c r="M24" s="101">
        <v>1358.4269999999999</v>
      </c>
      <c r="N24" s="101">
        <v>1771.308</v>
      </c>
      <c r="O24" s="101">
        <v>464.04199999999997</v>
      </c>
      <c r="P24" s="101">
        <v>9390.2630000000008</v>
      </c>
      <c r="Q24" s="101">
        <v>13725.171</v>
      </c>
      <c r="R24" s="101">
        <v>139181.01500000001</v>
      </c>
      <c r="S24" s="86"/>
    </row>
    <row r="25" spans="1:19">
      <c r="A25" s="158" t="s">
        <v>18</v>
      </c>
      <c r="B25" s="101">
        <v>711.06299999999999</v>
      </c>
      <c r="C25" s="101">
        <v>397.73399999999998</v>
      </c>
      <c r="D25" s="101">
        <v>1248.883</v>
      </c>
      <c r="E25" s="101">
        <v>2328.4079999999999</v>
      </c>
      <c r="F25" s="101">
        <v>5870.39</v>
      </c>
      <c r="G25" s="101">
        <v>9347.6299999999992</v>
      </c>
      <c r="H25" s="101">
        <v>45058.98</v>
      </c>
      <c r="I25" s="101">
        <v>64963.088000000003</v>
      </c>
      <c r="J25" s="101">
        <v>232.58099999999999</v>
      </c>
      <c r="K25" s="101">
        <v>64.156000000000006</v>
      </c>
      <c r="L25" s="101">
        <v>636.18200000000002</v>
      </c>
      <c r="M25" s="101">
        <v>1357.9929999999999</v>
      </c>
      <c r="N25" s="101">
        <v>1387.2670000000001</v>
      </c>
      <c r="O25" s="101">
        <v>406.04399999999998</v>
      </c>
      <c r="P25" s="101">
        <v>10854.87</v>
      </c>
      <c r="Q25" s="101">
        <v>14939.093000000001</v>
      </c>
      <c r="R25" s="101">
        <v>79902.180999999997</v>
      </c>
      <c r="S25" s="86"/>
    </row>
    <row r="26" spans="1:19">
      <c r="A26" s="158" t="s">
        <v>19</v>
      </c>
      <c r="B26" s="101">
        <v>529.22299999999996</v>
      </c>
      <c r="C26" s="101">
        <v>33.744999999999997</v>
      </c>
      <c r="D26" s="101">
        <v>1010.293</v>
      </c>
      <c r="E26" s="101">
        <v>1904.4</v>
      </c>
      <c r="F26" s="101">
        <v>4945.8549999999996</v>
      </c>
      <c r="G26" s="101">
        <v>3369.7139999999999</v>
      </c>
      <c r="H26" s="101">
        <v>30781.339</v>
      </c>
      <c r="I26" s="101">
        <v>42574.569000000003</v>
      </c>
      <c r="J26" s="101">
        <v>406.435</v>
      </c>
      <c r="K26" s="101">
        <v>116.968</v>
      </c>
      <c r="L26" s="101">
        <v>1020.494</v>
      </c>
      <c r="M26" s="101">
        <v>1892.4259999999999</v>
      </c>
      <c r="N26" s="101">
        <v>2407.69</v>
      </c>
      <c r="O26" s="101">
        <v>1109.415</v>
      </c>
      <c r="P26" s="101">
        <v>16389.712</v>
      </c>
      <c r="Q26" s="101">
        <v>23343.14</v>
      </c>
      <c r="R26" s="101">
        <v>65917.709000000003</v>
      </c>
      <c r="S26" s="86"/>
    </row>
    <row r="27" spans="1:19">
      <c r="A27" s="158" t="s">
        <v>20</v>
      </c>
      <c r="B27" s="101">
        <v>279.3</v>
      </c>
      <c r="C27" s="101">
        <v>2.64</v>
      </c>
      <c r="D27" s="101">
        <v>792</v>
      </c>
      <c r="E27" s="101">
        <v>940.94</v>
      </c>
      <c r="F27" s="101">
        <v>3271.78</v>
      </c>
      <c r="G27" s="101">
        <v>2084.3449999999998</v>
      </c>
      <c r="H27" s="101">
        <v>12230.02</v>
      </c>
      <c r="I27" s="101">
        <v>19601.025000000001</v>
      </c>
      <c r="J27" s="101">
        <v>86.98</v>
      </c>
      <c r="K27" s="101">
        <v>16.329999999999998</v>
      </c>
      <c r="L27" s="101">
        <v>130.13999999999999</v>
      </c>
      <c r="M27" s="101">
        <v>243.59</v>
      </c>
      <c r="N27" s="101">
        <v>471.51</v>
      </c>
      <c r="O27" s="101">
        <v>103.01</v>
      </c>
      <c r="P27" s="101">
        <v>2185.89</v>
      </c>
      <c r="Q27" s="101">
        <v>3237.45</v>
      </c>
      <c r="R27" s="101">
        <v>22838.474999999999</v>
      </c>
      <c r="S27" s="86"/>
    </row>
    <row r="28" spans="1:19">
      <c r="A28" s="158" t="s">
        <v>21</v>
      </c>
      <c r="B28" s="101">
        <v>142.136</v>
      </c>
      <c r="C28" s="101">
        <v>69.091999999999999</v>
      </c>
      <c r="D28" s="101">
        <v>322.238</v>
      </c>
      <c r="E28" s="101">
        <v>712.529</v>
      </c>
      <c r="F28" s="101">
        <v>1302.9659999999999</v>
      </c>
      <c r="G28" s="101">
        <v>1701.45</v>
      </c>
      <c r="H28" s="101">
        <v>9192.9599999999991</v>
      </c>
      <c r="I28" s="101">
        <v>13443.370999999999</v>
      </c>
      <c r="J28" s="101">
        <v>335.99099999999999</v>
      </c>
      <c r="K28" s="101">
        <v>308.36799999999999</v>
      </c>
      <c r="L28" s="101">
        <v>1025.182</v>
      </c>
      <c r="M28" s="101">
        <v>1579.7619999999999</v>
      </c>
      <c r="N28" s="101">
        <v>1852.998</v>
      </c>
      <c r="O28" s="101">
        <v>544.57600000000002</v>
      </c>
      <c r="P28" s="101">
        <v>13416.32</v>
      </c>
      <c r="Q28" s="101">
        <v>19063.197</v>
      </c>
      <c r="R28" s="101">
        <v>32506.567999999999</v>
      </c>
      <c r="S28" s="86"/>
    </row>
    <row r="29" spans="1:19">
      <c r="A29" s="158" t="s">
        <v>22</v>
      </c>
      <c r="B29" s="101">
        <v>62.607999999999997</v>
      </c>
      <c r="C29" s="101">
        <v>10.446</v>
      </c>
      <c r="D29" s="101">
        <v>104.577</v>
      </c>
      <c r="E29" s="101">
        <v>312.666</v>
      </c>
      <c r="F29" s="101">
        <v>865.11</v>
      </c>
      <c r="G29" s="101">
        <v>616.5</v>
      </c>
      <c r="H29" s="101">
        <v>4215.4480000000003</v>
      </c>
      <c r="I29" s="101">
        <v>6187.3549999999996</v>
      </c>
      <c r="J29" s="101">
        <v>504.274</v>
      </c>
      <c r="K29" s="101">
        <v>323.52499999999998</v>
      </c>
      <c r="L29" s="101">
        <v>1966.425</v>
      </c>
      <c r="M29" s="101">
        <v>4024.3319999999999</v>
      </c>
      <c r="N29" s="101">
        <v>3070.1930000000002</v>
      </c>
      <c r="O29" s="101">
        <v>0</v>
      </c>
      <c r="P29" s="101">
        <v>20753.939999999999</v>
      </c>
      <c r="Q29" s="101">
        <v>30642.688999999998</v>
      </c>
      <c r="R29" s="101">
        <v>36830.044000000002</v>
      </c>
      <c r="S29" s="86"/>
    </row>
    <row r="30" spans="1:19">
      <c r="A30" s="158" t="s">
        <v>23</v>
      </c>
      <c r="B30" s="101">
        <v>562.33100000000002</v>
      </c>
      <c r="C30" s="101">
        <v>343.49799999999999</v>
      </c>
      <c r="D30" s="101">
        <v>2130.0419999999999</v>
      </c>
      <c r="E30" s="101">
        <v>4887.0050000000001</v>
      </c>
      <c r="F30" s="101">
        <v>16377.717000000001</v>
      </c>
      <c r="G30" s="101">
        <v>4239.68</v>
      </c>
      <c r="H30" s="101">
        <v>55446.52</v>
      </c>
      <c r="I30" s="101">
        <v>83986.793000000005</v>
      </c>
      <c r="J30" s="101">
        <v>676.26400000000001</v>
      </c>
      <c r="K30" s="101">
        <v>353.68599999999998</v>
      </c>
      <c r="L30" s="101">
        <v>2362.6219999999998</v>
      </c>
      <c r="M30" s="101">
        <v>4943.21</v>
      </c>
      <c r="N30" s="101">
        <v>3923.3209999999999</v>
      </c>
      <c r="O30" s="101">
        <v>126.399</v>
      </c>
      <c r="P30" s="101">
        <v>25671.25</v>
      </c>
      <c r="Q30" s="101">
        <v>38056.752</v>
      </c>
      <c r="R30" s="101">
        <v>122043.545</v>
      </c>
      <c r="S30" s="86"/>
    </row>
    <row r="31" spans="1:19">
      <c r="A31" s="158" t="s">
        <v>24</v>
      </c>
      <c r="B31" s="101">
        <v>588.08100000000002</v>
      </c>
      <c r="C31" s="101">
        <v>33.795999999999999</v>
      </c>
      <c r="D31" s="101">
        <v>3469.1030000000001</v>
      </c>
      <c r="E31" s="101">
        <v>6611.8860000000004</v>
      </c>
      <c r="F31" s="101">
        <v>15716.948</v>
      </c>
      <c r="G31" s="101">
        <v>12046.736999999999</v>
      </c>
      <c r="H31" s="101">
        <v>80481.672999999995</v>
      </c>
      <c r="I31" s="101">
        <v>118948.224</v>
      </c>
      <c r="J31" s="101">
        <v>325.42200000000003</v>
      </c>
      <c r="K31" s="101">
        <v>220.16800000000001</v>
      </c>
      <c r="L31" s="101">
        <v>627.32600000000002</v>
      </c>
      <c r="M31" s="101">
        <v>2491.3420000000001</v>
      </c>
      <c r="N31" s="101">
        <v>2382.5639999999999</v>
      </c>
      <c r="O31" s="101">
        <v>1705.65</v>
      </c>
      <c r="P31" s="101">
        <v>16161.585999999999</v>
      </c>
      <c r="Q31" s="101">
        <v>23914.058000000001</v>
      </c>
      <c r="R31" s="101">
        <v>142862.28200000001</v>
      </c>
      <c r="S31" s="86"/>
    </row>
    <row r="32" spans="1:19">
      <c r="A32" s="158" t="s">
        <v>25</v>
      </c>
      <c r="B32" s="101">
        <v>578.43600000000004</v>
      </c>
      <c r="C32" s="101">
        <v>0</v>
      </c>
      <c r="D32" s="101">
        <v>1784.0540000000001</v>
      </c>
      <c r="E32" s="101">
        <v>3753.8850000000002</v>
      </c>
      <c r="F32" s="101">
        <v>11938.679</v>
      </c>
      <c r="G32" s="101">
        <v>2303.0450000000001</v>
      </c>
      <c r="H32" s="101">
        <v>44074.766000000003</v>
      </c>
      <c r="I32" s="101">
        <v>64432.864999999998</v>
      </c>
      <c r="J32" s="101">
        <v>253.416</v>
      </c>
      <c r="K32" s="101">
        <v>63.822000000000003</v>
      </c>
      <c r="L32" s="101">
        <v>953.322</v>
      </c>
      <c r="M32" s="101">
        <v>1094.2349999999999</v>
      </c>
      <c r="N32" s="101">
        <v>1581.145</v>
      </c>
      <c r="O32" s="101">
        <v>10.458</v>
      </c>
      <c r="P32" s="101">
        <v>9125.2150000000001</v>
      </c>
      <c r="Q32" s="101">
        <v>13081.612999999999</v>
      </c>
      <c r="R32" s="101">
        <v>77514.478000000003</v>
      </c>
      <c r="S32" s="86"/>
    </row>
    <row r="33" spans="1:19">
      <c r="A33" s="158" t="s">
        <v>26</v>
      </c>
      <c r="B33" s="101">
        <v>846.75</v>
      </c>
      <c r="C33" s="101">
        <v>1124.713</v>
      </c>
      <c r="D33" s="101">
        <v>1885.0550000000001</v>
      </c>
      <c r="E33" s="101">
        <v>4008.134</v>
      </c>
      <c r="F33" s="101">
        <v>16231.31</v>
      </c>
      <c r="G33" s="101">
        <v>6256.7709999999997</v>
      </c>
      <c r="H33" s="101">
        <v>77563.233999999997</v>
      </c>
      <c r="I33" s="101">
        <v>107915.967</v>
      </c>
      <c r="J33" s="101">
        <v>538.21699999999998</v>
      </c>
      <c r="K33" s="101">
        <v>493.60899999999998</v>
      </c>
      <c r="L33" s="101">
        <v>871.58299999999997</v>
      </c>
      <c r="M33" s="101">
        <v>2150.328</v>
      </c>
      <c r="N33" s="101">
        <v>2325.0529999999999</v>
      </c>
      <c r="O33" s="101">
        <v>397.23</v>
      </c>
      <c r="P33" s="101">
        <v>18016.199000000001</v>
      </c>
      <c r="Q33" s="101">
        <v>24792.219000000001</v>
      </c>
      <c r="R33" s="101">
        <v>132708.18599999999</v>
      </c>
      <c r="S33" s="86"/>
    </row>
    <row r="34" spans="1:19">
      <c r="A34" s="158" t="s">
        <v>27</v>
      </c>
      <c r="B34" s="101">
        <v>1095.069</v>
      </c>
      <c r="C34" s="101">
        <v>0</v>
      </c>
      <c r="D34" s="101">
        <v>2772.9769999999999</v>
      </c>
      <c r="E34" s="101">
        <v>2848.4789999999998</v>
      </c>
      <c r="F34" s="101">
        <v>6882.0039999999999</v>
      </c>
      <c r="G34" s="101">
        <v>8820.6450000000004</v>
      </c>
      <c r="H34" s="101">
        <v>46832.868999999999</v>
      </c>
      <c r="I34" s="101">
        <v>69252.043000000005</v>
      </c>
      <c r="J34" s="101">
        <v>97.707999999999998</v>
      </c>
      <c r="K34" s="101">
        <v>0</v>
      </c>
      <c r="L34" s="101">
        <v>255.62799999999999</v>
      </c>
      <c r="M34" s="101">
        <v>291.63200000000001</v>
      </c>
      <c r="N34" s="101">
        <v>402.76400000000001</v>
      </c>
      <c r="O34" s="101">
        <v>54.284999999999997</v>
      </c>
      <c r="P34" s="101">
        <v>3215.02</v>
      </c>
      <c r="Q34" s="101">
        <v>4317.0370000000003</v>
      </c>
      <c r="R34" s="101">
        <v>73569.08</v>
      </c>
      <c r="S34" s="86"/>
    </row>
    <row r="35" spans="1:19">
      <c r="A35" s="158" t="s">
        <v>28</v>
      </c>
      <c r="B35" s="101">
        <v>414.59</v>
      </c>
      <c r="C35" s="101">
        <v>331.63</v>
      </c>
      <c r="D35" s="101">
        <v>2338.08</v>
      </c>
      <c r="E35" s="101">
        <v>4179.75</v>
      </c>
      <c r="F35" s="101">
        <v>11362.99</v>
      </c>
      <c r="G35" s="101">
        <v>8757.4269999999997</v>
      </c>
      <c r="H35" s="101">
        <v>59932.07</v>
      </c>
      <c r="I35" s="101">
        <v>87316.536999999997</v>
      </c>
      <c r="J35" s="101">
        <v>68.52</v>
      </c>
      <c r="K35" s="101">
        <v>130.31</v>
      </c>
      <c r="L35" s="101">
        <v>325.52</v>
      </c>
      <c r="M35" s="101">
        <v>867.56299999999999</v>
      </c>
      <c r="N35" s="101">
        <v>651.87</v>
      </c>
      <c r="O35" s="101">
        <v>69.58</v>
      </c>
      <c r="P35" s="101">
        <v>5967.3590000000004</v>
      </c>
      <c r="Q35" s="101">
        <v>8080.7219999999998</v>
      </c>
      <c r="R35" s="101">
        <v>95397.259000000005</v>
      </c>
      <c r="S35" s="86"/>
    </row>
    <row r="36" spans="1:19">
      <c r="A36" s="158" t="s">
        <v>29</v>
      </c>
      <c r="B36" s="101">
        <v>456.673</v>
      </c>
      <c r="C36" s="101">
        <v>0</v>
      </c>
      <c r="D36" s="101">
        <v>1519.3969999999999</v>
      </c>
      <c r="E36" s="101">
        <v>725.51300000000003</v>
      </c>
      <c r="F36" s="101">
        <v>2259.261</v>
      </c>
      <c r="G36" s="101">
        <v>2406</v>
      </c>
      <c r="H36" s="101">
        <v>29348.1</v>
      </c>
      <c r="I36" s="101">
        <v>36714.944000000003</v>
      </c>
      <c r="J36" s="101">
        <v>161.59800000000001</v>
      </c>
      <c r="K36" s="101">
        <v>55.155999999999999</v>
      </c>
      <c r="L36" s="101">
        <v>378.69</v>
      </c>
      <c r="M36" s="101">
        <v>893.24</v>
      </c>
      <c r="N36" s="101">
        <v>49.412999999999997</v>
      </c>
      <c r="O36" s="101">
        <v>1200.732</v>
      </c>
      <c r="P36" s="101">
        <v>7737.68</v>
      </c>
      <c r="Q36" s="101">
        <v>10476.509</v>
      </c>
      <c r="R36" s="101">
        <v>47191.453000000001</v>
      </c>
      <c r="S36" s="86"/>
    </row>
    <row r="37" spans="1:19">
      <c r="A37" s="158" t="s">
        <v>30</v>
      </c>
      <c r="B37" s="101">
        <v>141.96100000000001</v>
      </c>
      <c r="C37" s="101">
        <v>9.2240000000000002</v>
      </c>
      <c r="D37" s="101">
        <v>322.74299999999999</v>
      </c>
      <c r="E37" s="101">
        <v>625.39300000000003</v>
      </c>
      <c r="F37" s="101">
        <v>1041.298</v>
      </c>
      <c r="G37" s="101">
        <v>1065.0250000000001</v>
      </c>
      <c r="H37" s="101">
        <v>7923.6639999999998</v>
      </c>
      <c r="I37" s="101">
        <v>11129.308000000001</v>
      </c>
      <c r="J37" s="101">
        <v>83.046000000000006</v>
      </c>
      <c r="K37" s="101">
        <v>74.058999999999997</v>
      </c>
      <c r="L37" s="101">
        <v>223.435</v>
      </c>
      <c r="M37" s="101">
        <v>490.82799999999997</v>
      </c>
      <c r="N37" s="101">
        <v>541.00800000000004</v>
      </c>
      <c r="O37" s="101">
        <v>0</v>
      </c>
      <c r="P37" s="101">
        <v>3686.0039999999999</v>
      </c>
      <c r="Q37" s="101">
        <v>5098.38</v>
      </c>
      <c r="R37" s="101">
        <v>16227.688</v>
      </c>
      <c r="S37" s="86"/>
    </row>
    <row r="38" spans="1:19">
      <c r="A38" s="158" t="s">
        <v>31</v>
      </c>
      <c r="B38" s="101">
        <v>44.88</v>
      </c>
      <c r="C38" s="101">
        <v>35.450000000000003</v>
      </c>
      <c r="D38" s="101">
        <v>159.63999999999999</v>
      </c>
      <c r="E38" s="101">
        <v>307.14</v>
      </c>
      <c r="F38" s="101">
        <v>774.56</v>
      </c>
      <c r="G38" s="101">
        <v>337.54</v>
      </c>
      <c r="H38" s="101">
        <v>3698.616</v>
      </c>
      <c r="I38" s="101">
        <v>5357.826</v>
      </c>
      <c r="J38" s="101">
        <v>386.66</v>
      </c>
      <c r="K38" s="101">
        <v>453.01</v>
      </c>
      <c r="L38" s="101">
        <v>1798.92</v>
      </c>
      <c r="M38" s="101">
        <v>3630.62</v>
      </c>
      <c r="N38" s="101">
        <v>2922.18</v>
      </c>
      <c r="O38" s="101">
        <v>401.88</v>
      </c>
      <c r="P38" s="101">
        <v>23830.335999999999</v>
      </c>
      <c r="Q38" s="101">
        <v>33423.606</v>
      </c>
      <c r="R38" s="101">
        <v>38781.432000000001</v>
      </c>
      <c r="S38" s="86"/>
    </row>
    <row r="39" spans="1:19">
      <c r="A39" s="158" t="s">
        <v>32</v>
      </c>
      <c r="B39" s="101">
        <v>844.02</v>
      </c>
      <c r="C39" s="101">
        <v>0</v>
      </c>
      <c r="D39" s="101">
        <v>1916.1769999999999</v>
      </c>
      <c r="E39" s="101">
        <v>2276.8809999999999</v>
      </c>
      <c r="F39" s="101">
        <v>4514.9399999999996</v>
      </c>
      <c r="G39" s="101">
        <v>3131.7579999999998</v>
      </c>
      <c r="H39" s="101">
        <v>48222.767</v>
      </c>
      <c r="I39" s="101">
        <v>60906.542999999998</v>
      </c>
      <c r="J39" s="101">
        <v>155.40199999999999</v>
      </c>
      <c r="K39" s="101">
        <v>11.706</v>
      </c>
      <c r="L39" s="101">
        <v>701.851</v>
      </c>
      <c r="M39" s="101">
        <v>742.452</v>
      </c>
      <c r="N39" s="101">
        <v>851.15800000000002</v>
      </c>
      <c r="O39" s="101">
        <v>313.89499999999998</v>
      </c>
      <c r="P39" s="101">
        <v>8496.0120000000006</v>
      </c>
      <c r="Q39" s="101">
        <v>11272.476000000001</v>
      </c>
      <c r="R39" s="101">
        <v>72179.019</v>
      </c>
      <c r="S39" s="86"/>
    </row>
    <row r="40" spans="1:19">
      <c r="A40" s="158" t="s">
        <v>33</v>
      </c>
      <c r="B40" s="101">
        <v>805.98</v>
      </c>
      <c r="C40" s="101">
        <v>183.82</v>
      </c>
      <c r="D40" s="101">
        <v>2105.61</v>
      </c>
      <c r="E40" s="101">
        <v>2844.56</v>
      </c>
      <c r="F40" s="101">
        <v>5642.2</v>
      </c>
      <c r="G40" s="101">
        <v>9293.7800000000007</v>
      </c>
      <c r="H40" s="101">
        <v>43399.77</v>
      </c>
      <c r="I40" s="101">
        <v>64275.72</v>
      </c>
      <c r="J40" s="101">
        <v>939.34</v>
      </c>
      <c r="K40" s="101">
        <v>814.67</v>
      </c>
      <c r="L40" s="101">
        <v>3179.23</v>
      </c>
      <c r="M40" s="101">
        <v>5509.62</v>
      </c>
      <c r="N40" s="101">
        <v>5531.75</v>
      </c>
      <c r="O40" s="101">
        <v>259.75</v>
      </c>
      <c r="P40" s="101">
        <v>33891.730000000003</v>
      </c>
      <c r="Q40" s="101">
        <v>50126.09</v>
      </c>
      <c r="R40" s="101">
        <v>114401.81</v>
      </c>
      <c r="S40" s="86"/>
    </row>
    <row r="41" spans="1:19">
      <c r="A41" s="158" t="s">
        <v>34</v>
      </c>
      <c r="B41" s="101">
        <v>565.05399999999997</v>
      </c>
      <c r="C41" s="101">
        <v>422.35500000000002</v>
      </c>
      <c r="D41" s="101">
        <v>1633.6030000000001</v>
      </c>
      <c r="E41" s="101">
        <v>3057.79</v>
      </c>
      <c r="F41" s="101">
        <v>7489.982</v>
      </c>
      <c r="G41" s="101">
        <v>6022.5479999999998</v>
      </c>
      <c r="H41" s="101">
        <v>46739.415999999997</v>
      </c>
      <c r="I41" s="101">
        <v>65930.748000000007</v>
      </c>
      <c r="J41" s="101">
        <v>797.90499999999997</v>
      </c>
      <c r="K41" s="101">
        <v>454.01499999999999</v>
      </c>
      <c r="L41" s="101">
        <v>2003.7729999999999</v>
      </c>
      <c r="M41" s="101">
        <v>3442.7440000000001</v>
      </c>
      <c r="N41" s="101">
        <v>3372.0140000000001</v>
      </c>
      <c r="O41" s="101">
        <v>474.185</v>
      </c>
      <c r="P41" s="101">
        <v>31598.496999999999</v>
      </c>
      <c r="Q41" s="101">
        <v>42143.133000000002</v>
      </c>
      <c r="R41" s="101">
        <v>108073.88099999999</v>
      </c>
      <c r="S41" s="86"/>
    </row>
    <row r="42" spans="1:19">
      <c r="A42" s="158" t="s">
        <v>35</v>
      </c>
      <c r="B42" s="101">
        <v>509.73200000000003</v>
      </c>
      <c r="C42" s="101">
        <v>0</v>
      </c>
      <c r="D42" s="101">
        <v>2946.1120000000001</v>
      </c>
      <c r="E42" s="101">
        <v>2527.0758000000001</v>
      </c>
      <c r="F42" s="101">
        <v>12148.0252</v>
      </c>
      <c r="G42" s="101">
        <v>0</v>
      </c>
      <c r="H42" s="101">
        <v>67362.149000000005</v>
      </c>
      <c r="I42" s="101">
        <v>85493.093999999997</v>
      </c>
      <c r="J42" s="101">
        <v>61.191000000000003</v>
      </c>
      <c r="K42" s="101">
        <v>0</v>
      </c>
      <c r="L42" s="101">
        <v>206.94640000000001</v>
      </c>
      <c r="M42" s="101">
        <v>313.06880000000001</v>
      </c>
      <c r="N42" s="101">
        <v>338.10680000000002</v>
      </c>
      <c r="O42" s="101">
        <v>0</v>
      </c>
      <c r="P42" s="101">
        <v>1999.213</v>
      </c>
      <c r="Q42" s="101">
        <v>2918.5259999999998</v>
      </c>
      <c r="R42" s="101">
        <v>88411.62</v>
      </c>
      <c r="S42" s="86"/>
    </row>
    <row r="43" spans="1:19">
      <c r="A43" s="158" t="s">
        <v>36</v>
      </c>
      <c r="B43" s="101">
        <v>642.67499999999995</v>
      </c>
      <c r="C43" s="101">
        <v>334.78399999999999</v>
      </c>
      <c r="D43" s="101">
        <v>1530.038</v>
      </c>
      <c r="E43" s="101">
        <v>2653.83</v>
      </c>
      <c r="F43" s="101">
        <v>11022.623</v>
      </c>
      <c r="G43" s="101">
        <v>6294.04</v>
      </c>
      <c r="H43" s="101">
        <v>52240.24</v>
      </c>
      <c r="I43" s="101">
        <v>74718.23</v>
      </c>
      <c r="J43" s="101">
        <v>935.41399999999999</v>
      </c>
      <c r="K43" s="101">
        <v>585.02099999999996</v>
      </c>
      <c r="L43" s="101">
        <v>2448.5819999999999</v>
      </c>
      <c r="M43" s="101">
        <v>3976.13</v>
      </c>
      <c r="N43" s="101">
        <v>5362.2569999999996</v>
      </c>
      <c r="O43" s="101">
        <v>616.03300000000002</v>
      </c>
      <c r="P43" s="101">
        <v>34146.04</v>
      </c>
      <c r="Q43" s="101">
        <v>48069.476999999999</v>
      </c>
      <c r="R43" s="101">
        <v>122787.70699999999</v>
      </c>
      <c r="S43" s="86"/>
    </row>
    <row r="44" spans="1:19">
      <c r="A44" s="158" t="s">
        <v>37</v>
      </c>
      <c r="B44" s="101">
        <v>649.37900000000002</v>
      </c>
      <c r="C44" s="101">
        <v>15.21</v>
      </c>
      <c r="D44" s="101">
        <v>2249.0920000000001</v>
      </c>
      <c r="E44" s="101">
        <v>2674.752</v>
      </c>
      <c r="F44" s="101">
        <v>21050.064999999999</v>
      </c>
      <c r="G44" s="101">
        <v>3004.2</v>
      </c>
      <c r="H44" s="101">
        <v>66523.350000000006</v>
      </c>
      <c r="I44" s="101">
        <v>96166.047999999995</v>
      </c>
      <c r="J44" s="101">
        <v>283.30900000000003</v>
      </c>
      <c r="K44" s="101">
        <v>203.023</v>
      </c>
      <c r="L44" s="101">
        <v>1177.0239999999999</v>
      </c>
      <c r="M44" s="101">
        <v>2263.4180000000001</v>
      </c>
      <c r="N44" s="101">
        <v>1552.261</v>
      </c>
      <c r="O44" s="101">
        <v>137.185</v>
      </c>
      <c r="P44" s="101">
        <v>13510.25</v>
      </c>
      <c r="Q44" s="101">
        <v>19126.47</v>
      </c>
      <c r="R44" s="101">
        <v>115292.518</v>
      </c>
      <c r="S44" s="86"/>
    </row>
    <row r="45" spans="1:19">
      <c r="A45" s="158" t="s">
        <v>38</v>
      </c>
      <c r="B45" s="101">
        <v>495.18</v>
      </c>
      <c r="C45" s="101">
        <v>0</v>
      </c>
      <c r="D45" s="101">
        <v>2656.9</v>
      </c>
      <c r="E45" s="101">
        <v>2224.96</v>
      </c>
      <c r="F45" s="101">
        <v>8171.95</v>
      </c>
      <c r="G45" s="101">
        <v>7943.78</v>
      </c>
      <c r="H45" s="101">
        <v>42798.13</v>
      </c>
      <c r="I45" s="101">
        <v>64290.9</v>
      </c>
      <c r="J45" s="101">
        <v>234.38</v>
      </c>
      <c r="K45" s="101">
        <v>68.599999999999994</v>
      </c>
      <c r="L45" s="101">
        <v>857.14</v>
      </c>
      <c r="M45" s="101">
        <v>1288.08</v>
      </c>
      <c r="N45" s="101">
        <v>2114.5700000000002</v>
      </c>
      <c r="O45" s="101">
        <v>531.49</v>
      </c>
      <c r="P45" s="101">
        <v>10032.08</v>
      </c>
      <c r="Q45" s="101">
        <v>15126.34</v>
      </c>
      <c r="R45" s="101">
        <v>79417.240000000005</v>
      </c>
      <c r="S45" s="86"/>
    </row>
    <row r="46" spans="1:19">
      <c r="A46" s="158" t="s">
        <v>39</v>
      </c>
      <c r="B46" s="101">
        <v>1066.2550000000001</v>
      </c>
      <c r="C46" s="101">
        <v>360.22399999999999</v>
      </c>
      <c r="D46" s="101">
        <v>1628.269</v>
      </c>
      <c r="E46" s="101">
        <v>4403.7489999999998</v>
      </c>
      <c r="F46" s="101">
        <v>7166.3389999999999</v>
      </c>
      <c r="G46" s="101">
        <v>6977.6239999999998</v>
      </c>
      <c r="H46" s="101">
        <v>50772.173000000003</v>
      </c>
      <c r="I46" s="101">
        <v>72374.633000000002</v>
      </c>
      <c r="J46" s="101">
        <v>797.43100000000004</v>
      </c>
      <c r="K46" s="101">
        <v>556.49</v>
      </c>
      <c r="L46" s="101">
        <v>2877.7559999999999</v>
      </c>
      <c r="M46" s="101">
        <v>4066.1909999999998</v>
      </c>
      <c r="N46" s="101">
        <v>5850.5879999999997</v>
      </c>
      <c r="O46" s="101">
        <v>24.184999999999999</v>
      </c>
      <c r="P46" s="101">
        <v>34349.411</v>
      </c>
      <c r="Q46" s="101">
        <v>48522.052000000003</v>
      </c>
      <c r="R46" s="101">
        <v>120896.685</v>
      </c>
      <c r="S46" s="86"/>
    </row>
    <row r="47" spans="1:19">
      <c r="A47" s="158" t="s">
        <v>40</v>
      </c>
      <c r="B47" s="101">
        <v>17.843</v>
      </c>
      <c r="C47" s="101">
        <v>10.811999999999999</v>
      </c>
      <c r="D47" s="101">
        <v>97.3</v>
      </c>
      <c r="E47" s="101">
        <v>72.052999999999997</v>
      </c>
      <c r="F47" s="101">
        <v>171.87200000000001</v>
      </c>
      <c r="G47" s="101">
        <v>152.15299999999999</v>
      </c>
      <c r="H47" s="101">
        <v>841.41399999999999</v>
      </c>
      <c r="I47" s="101">
        <v>1363.4469999999999</v>
      </c>
      <c r="J47" s="101">
        <v>52.165999999999997</v>
      </c>
      <c r="K47" s="101">
        <v>81.305000000000007</v>
      </c>
      <c r="L47" s="101">
        <v>343.06299999999999</v>
      </c>
      <c r="M47" s="101">
        <v>340.33199999999999</v>
      </c>
      <c r="N47" s="101">
        <v>542.41099999999994</v>
      </c>
      <c r="O47" s="101">
        <v>34.719000000000001</v>
      </c>
      <c r="P47" s="101">
        <v>3267.3609999999999</v>
      </c>
      <c r="Q47" s="101">
        <v>4661.357</v>
      </c>
      <c r="R47" s="101">
        <v>6024.8040000000001</v>
      </c>
      <c r="S47" s="86"/>
    </row>
    <row r="48" spans="1:19">
      <c r="A48" s="158" t="s">
        <v>41</v>
      </c>
      <c r="B48" s="101">
        <v>546.29100000000005</v>
      </c>
      <c r="C48" s="101">
        <v>45.831000000000003</v>
      </c>
      <c r="D48" s="101">
        <v>1541.0909999999999</v>
      </c>
      <c r="E48" s="101">
        <v>2985.3679999999999</v>
      </c>
      <c r="F48" s="101">
        <v>10010.918</v>
      </c>
      <c r="G48" s="101">
        <v>2027.4549999999999</v>
      </c>
      <c r="H48" s="101">
        <v>37608.201999999997</v>
      </c>
      <c r="I48" s="101">
        <v>54765.156000000003</v>
      </c>
      <c r="J48" s="101">
        <v>304.29899999999998</v>
      </c>
      <c r="K48" s="101">
        <v>82.436999999999998</v>
      </c>
      <c r="L48" s="101">
        <v>1075.779</v>
      </c>
      <c r="M48" s="101">
        <v>1770.6010000000001</v>
      </c>
      <c r="N48" s="101">
        <v>2815.7809999999999</v>
      </c>
      <c r="O48" s="101">
        <v>79.265000000000001</v>
      </c>
      <c r="P48" s="101">
        <v>18306.378000000001</v>
      </c>
      <c r="Q48" s="101">
        <v>24434.54</v>
      </c>
      <c r="R48" s="101">
        <v>79199.695999999996</v>
      </c>
      <c r="S48" s="86"/>
    </row>
    <row r="49" spans="1:19">
      <c r="A49" s="158" t="s">
        <v>42</v>
      </c>
      <c r="B49" s="101">
        <v>591.03200000000004</v>
      </c>
      <c r="C49" s="101">
        <v>290.80700000000002</v>
      </c>
      <c r="D49" s="101">
        <v>2591.0349999999999</v>
      </c>
      <c r="E49" s="101">
        <v>2960.933</v>
      </c>
      <c r="F49" s="101">
        <v>12461.733</v>
      </c>
      <c r="G49" s="101">
        <v>6126.9309999999996</v>
      </c>
      <c r="H49" s="101">
        <v>52996.639999999999</v>
      </c>
      <c r="I49" s="101">
        <v>78019.111000000004</v>
      </c>
      <c r="J49" s="101">
        <v>87.748999999999995</v>
      </c>
      <c r="K49" s="101">
        <v>15.212999999999999</v>
      </c>
      <c r="L49" s="101">
        <v>134.07900000000001</v>
      </c>
      <c r="M49" s="101">
        <v>446.63499999999999</v>
      </c>
      <c r="N49" s="101">
        <v>340.99200000000002</v>
      </c>
      <c r="O49" s="101">
        <v>0</v>
      </c>
      <c r="P49" s="101">
        <v>2245.0340000000001</v>
      </c>
      <c r="Q49" s="101">
        <v>3269.7020000000002</v>
      </c>
      <c r="R49" s="101">
        <v>81288.812999999995</v>
      </c>
      <c r="S49" s="86"/>
    </row>
    <row r="50" spans="1:19">
      <c r="A50" s="158" t="s">
        <v>43</v>
      </c>
      <c r="B50" s="101">
        <v>644.65700000000004</v>
      </c>
      <c r="C50" s="101">
        <v>25.738</v>
      </c>
      <c r="D50" s="101">
        <v>1912.3040000000001</v>
      </c>
      <c r="E50" s="101">
        <v>2847.3820000000001</v>
      </c>
      <c r="F50" s="101">
        <v>4963.6210000000001</v>
      </c>
      <c r="G50" s="101">
        <v>9646.6479999999992</v>
      </c>
      <c r="H50" s="101">
        <v>44309.627</v>
      </c>
      <c r="I50" s="101">
        <v>64349.976999999999</v>
      </c>
      <c r="J50" s="101">
        <v>556.88300000000004</v>
      </c>
      <c r="K50" s="101">
        <v>179.23099999999999</v>
      </c>
      <c r="L50" s="101">
        <v>1959.364</v>
      </c>
      <c r="M50" s="101">
        <v>2547.596</v>
      </c>
      <c r="N50" s="101">
        <v>2544.9450000000002</v>
      </c>
      <c r="O50" s="101">
        <v>1029.971</v>
      </c>
      <c r="P50" s="101">
        <v>23151.375</v>
      </c>
      <c r="Q50" s="101">
        <v>31969.365000000002</v>
      </c>
      <c r="R50" s="101">
        <v>96319.342000000004</v>
      </c>
      <c r="S50" s="86"/>
    </row>
    <row r="51" spans="1:19">
      <c r="A51" s="158" t="s">
        <v>44</v>
      </c>
      <c r="B51" s="101">
        <v>2002.914</v>
      </c>
      <c r="C51" s="101">
        <v>128.80600000000001</v>
      </c>
      <c r="D51" s="101">
        <v>8952.6859999999997</v>
      </c>
      <c r="E51" s="101">
        <v>9967.32</v>
      </c>
      <c r="F51" s="101">
        <v>35198.034</v>
      </c>
      <c r="G51" s="101">
        <v>14805.154</v>
      </c>
      <c r="H51" s="101">
        <v>136543.78899999999</v>
      </c>
      <c r="I51" s="101">
        <v>207598.70300000001</v>
      </c>
      <c r="J51" s="101">
        <v>1463.5139999999999</v>
      </c>
      <c r="K51" s="101">
        <v>1426.386</v>
      </c>
      <c r="L51" s="101">
        <v>5731.1369999999997</v>
      </c>
      <c r="M51" s="101">
        <v>8540.2849999999999</v>
      </c>
      <c r="N51" s="101">
        <v>16148.647000000001</v>
      </c>
      <c r="O51" s="101">
        <v>1131.0740000000001</v>
      </c>
      <c r="P51" s="101">
        <v>80113.006999999998</v>
      </c>
      <c r="Q51" s="101">
        <v>114554.05</v>
      </c>
      <c r="R51" s="101">
        <v>322152.75300000003</v>
      </c>
      <c r="S51" s="86"/>
    </row>
    <row r="52" spans="1:19">
      <c r="A52" s="158" t="s">
        <v>45</v>
      </c>
      <c r="B52" s="101">
        <v>684.63900000000001</v>
      </c>
      <c r="C52" s="101">
        <v>11.66</v>
      </c>
      <c r="D52" s="101">
        <v>1191.271</v>
      </c>
      <c r="E52" s="101">
        <v>1293.01</v>
      </c>
      <c r="F52" s="101">
        <v>3242.5160000000001</v>
      </c>
      <c r="G52" s="101">
        <v>3476.9</v>
      </c>
      <c r="H52" s="101">
        <v>26372.04</v>
      </c>
      <c r="I52" s="101">
        <v>36272.036</v>
      </c>
      <c r="J52" s="101">
        <v>253.41900000000001</v>
      </c>
      <c r="K52" s="101">
        <v>63.984000000000002</v>
      </c>
      <c r="L52" s="101">
        <v>670.12900000000002</v>
      </c>
      <c r="M52" s="101">
        <v>680.85199999999998</v>
      </c>
      <c r="N52" s="101">
        <v>1118.5350000000001</v>
      </c>
      <c r="O52" s="101">
        <v>563.18200000000002</v>
      </c>
      <c r="P52" s="101">
        <v>9286.2099999999991</v>
      </c>
      <c r="Q52" s="101">
        <v>12636.311</v>
      </c>
      <c r="R52" s="101">
        <v>48908.347000000002</v>
      </c>
      <c r="S52" s="86"/>
    </row>
    <row r="53" spans="1:19">
      <c r="A53" s="158" t="s">
        <v>46</v>
      </c>
      <c r="B53" s="101">
        <v>255.97</v>
      </c>
      <c r="C53" s="101">
        <v>0.51600000000000001</v>
      </c>
      <c r="D53" s="101">
        <v>329.38499999999999</v>
      </c>
      <c r="E53" s="101">
        <v>734.35500000000002</v>
      </c>
      <c r="F53" s="101">
        <v>1983.62</v>
      </c>
      <c r="G53" s="101">
        <v>890.79200000000003</v>
      </c>
      <c r="H53" s="101">
        <v>8553.6139999999996</v>
      </c>
      <c r="I53" s="101">
        <v>12748.252</v>
      </c>
      <c r="J53" s="101">
        <v>64.308000000000007</v>
      </c>
      <c r="K53" s="101">
        <v>15.143000000000001</v>
      </c>
      <c r="L53" s="101">
        <v>128.08000000000001</v>
      </c>
      <c r="M53" s="101">
        <v>148.119</v>
      </c>
      <c r="N53" s="101">
        <v>248.36600000000001</v>
      </c>
      <c r="O53" s="101">
        <v>32.159999999999997</v>
      </c>
      <c r="P53" s="101">
        <v>863.34400000000005</v>
      </c>
      <c r="Q53" s="101">
        <v>1499.52</v>
      </c>
      <c r="R53" s="101">
        <v>14247.772000000001</v>
      </c>
      <c r="S53" s="86"/>
    </row>
    <row r="54" spans="1:19">
      <c r="A54" s="158" t="s">
        <v>47</v>
      </c>
      <c r="B54" s="101">
        <v>593.08299999999997</v>
      </c>
      <c r="C54" s="101">
        <v>98.356999999999999</v>
      </c>
      <c r="D54" s="101">
        <v>1643.173</v>
      </c>
      <c r="E54" s="101">
        <v>3600.6610000000001</v>
      </c>
      <c r="F54" s="101">
        <v>7442.3</v>
      </c>
      <c r="G54" s="101">
        <v>4953.3890000000001</v>
      </c>
      <c r="H54" s="101">
        <v>30361.78</v>
      </c>
      <c r="I54" s="101">
        <v>48692.743000000002</v>
      </c>
      <c r="J54" s="101">
        <v>525.78700000000003</v>
      </c>
      <c r="K54" s="101">
        <v>359.37400000000002</v>
      </c>
      <c r="L54" s="101">
        <v>1348.8240000000001</v>
      </c>
      <c r="M54" s="101">
        <v>2278.7849999999999</v>
      </c>
      <c r="N54" s="101">
        <v>2568.67</v>
      </c>
      <c r="O54" s="101">
        <v>764.72699999999998</v>
      </c>
      <c r="P54" s="101">
        <v>19118.84</v>
      </c>
      <c r="Q54" s="101">
        <v>26965.007000000001</v>
      </c>
      <c r="R54" s="101">
        <v>75657.75</v>
      </c>
      <c r="S54" s="86"/>
    </row>
    <row r="55" spans="1:19">
      <c r="A55" s="158" t="s">
        <v>48</v>
      </c>
      <c r="B55" s="101">
        <v>428.99</v>
      </c>
      <c r="C55" s="101">
        <v>612.13</v>
      </c>
      <c r="D55" s="101">
        <v>1313.22</v>
      </c>
      <c r="E55" s="101">
        <v>2067.7150000000001</v>
      </c>
      <c r="F55" s="101">
        <v>8089.5280000000002</v>
      </c>
      <c r="G55" s="101">
        <v>6225.44</v>
      </c>
      <c r="H55" s="101">
        <v>36062.870000000003</v>
      </c>
      <c r="I55" s="101">
        <v>54799.892999999996</v>
      </c>
      <c r="J55" s="101">
        <v>334.59</v>
      </c>
      <c r="K55" s="101">
        <v>422.55799999999999</v>
      </c>
      <c r="L55" s="101">
        <v>1443.8810000000001</v>
      </c>
      <c r="M55" s="101">
        <v>2782.627</v>
      </c>
      <c r="N55" s="101">
        <v>2752.8809999999999</v>
      </c>
      <c r="O55" s="101">
        <v>265.75299999999999</v>
      </c>
      <c r="P55" s="101">
        <v>16624.400000000001</v>
      </c>
      <c r="Q55" s="101">
        <v>24626.69</v>
      </c>
      <c r="R55" s="101">
        <v>79426.582999999999</v>
      </c>
      <c r="S55" s="86"/>
    </row>
    <row r="56" spans="1:19">
      <c r="A56" s="158" t="s">
        <v>49</v>
      </c>
      <c r="B56" s="101">
        <v>319.35199999999998</v>
      </c>
      <c r="C56" s="101">
        <v>0.44800000000000001</v>
      </c>
      <c r="D56" s="101">
        <v>1038.5029999999999</v>
      </c>
      <c r="E56" s="101">
        <v>1343.3620000000001</v>
      </c>
      <c r="F56" s="101">
        <v>5534.5050000000001</v>
      </c>
      <c r="G56" s="101">
        <v>2155.6289999999999</v>
      </c>
      <c r="H56" s="101">
        <v>21755.934000000001</v>
      </c>
      <c r="I56" s="101">
        <v>32147.733</v>
      </c>
      <c r="J56" s="101">
        <v>236.25800000000001</v>
      </c>
      <c r="K56" s="101">
        <v>14.271000000000001</v>
      </c>
      <c r="L56" s="101">
        <v>405.78100000000001</v>
      </c>
      <c r="M56" s="101">
        <v>720.70299999999997</v>
      </c>
      <c r="N56" s="101">
        <v>900.22900000000004</v>
      </c>
      <c r="O56" s="101">
        <v>61.320999999999998</v>
      </c>
      <c r="P56" s="101">
        <v>4350.5280000000002</v>
      </c>
      <c r="Q56" s="101">
        <v>6689.0910000000003</v>
      </c>
      <c r="R56" s="101">
        <v>38836.824000000001</v>
      </c>
      <c r="S56" s="86"/>
    </row>
    <row r="57" spans="1:19">
      <c r="A57" s="158" t="s">
        <v>50</v>
      </c>
      <c r="B57" s="101">
        <v>511.7</v>
      </c>
      <c r="C57" s="101">
        <v>203.36</v>
      </c>
      <c r="D57" s="101">
        <v>2869.895</v>
      </c>
      <c r="E57" s="101">
        <v>4761.6729999999998</v>
      </c>
      <c r="F57" s="101">
        <v>12135.082</v>
      </c>
      <c r="G57" s="101">
        <v>8353.77</v>
      </c>
      <c r="H57" s="101">
        <v>62741.16</v>
      </c>
      <c r="I57" s="101">
        <v>91576.639999999999</v>
      </c>
      <c r="J57" s="101">
        <v>367.37</v>
      </c>
      <c r="K57" s="101">
        <v>340.66</v>
      </c>
      <c r="L57" s="101">
        <v>1963.2049999999999</v>
      </c>
      <c r="M57" s="101">
        <v>2695.297</v>
      </c>
      <c r="N57" s="101">
        <v>3001.4430000000002</v>
      </c>
      <c r="O57" s="101">
        <v>0</v>
      </c>
      <c r="P57" s="101">
        <v>15749.15</v>
      </c>
      <c r="Q57" s="101">
        <v>24117.125</v>
      </c>
      <c r="R57" s="101">
        <v>115693.765</v>
      </c>
      <c r="S57" s="86"/>
    </row>
    <row r="58" spans="1:19">
      <c r="A58" s="158" t="s">
        <v>51</v>
      </c>
      <c r="B58" s="101">
        <v>807.05</v>
      </c>
      <c r="C58" s="101">
        <v>0</v>
      </c>
      <c r="D58" s="101">
        <v>1969.4079999999999</v>
      </c>
      <c r="E58" s="101">
        <v>1220.106</v>
      </c>
      <c r="F58" s="101">
        <v>2717.8620000000001</v>
      </c>
      <c r="G58" s="101">
        <v>8656.64</v>
      </c>
      <c r="H58" s="101">
        <v>11816.21</v>
      </c>
      <c r="I58" s="101">
        <v>27187.276000000002</v>
      </c>
      <c r="J58" s="101">
        <v>105.65300000000001</v>
      </c>
      <c r="K58" s="101">
        <v>2.714</v>
      </c>
      <c r="L58" s="101">
        <v>231.61600000000001</v>
      </c>
      <c r="M58" s="101">
        <v>259.173</v>
      </c>
      <c r="N58" s="101">
        <v>538.18899999999996</v>
      </c>
      <c r="O58" s="101">
        <v>119.08199999999999</v>
      </c>
      <c r="P58" s="101">
        <v>1614.17</v>
      </c>
      <c r="Q58" s="101">
        <v>2870.5970000000002</v>
      </c>
      <c r="R58" s="101">
        <v>30057.873</v>
      </c>
      <c r="S58" s="86"/>
    </row>
    <row r="59" spans="1:19" ht="20.100000000000001" customHeight="1">
      <c r="A59" s="103" t="s">
        <v>160</v>
      </c>
      <c r="B59" s="102">
        <v>29366.849000000002</v>
      </c>
      <c r="C59" s="102">
        <v>6554.5089999999991</v>
      </c>
      <c r="D59" s="102">
        <v>91364.737000000008</v>
      </c>
      <c r="E59" s="102">
        <v>133949.9748</v>
      </c>
      <c r="F59" s="102">
        <v>407922.89319999993</v>
      </c>
      <c r="G59" s="102">
        <v>259185.55299999996</v>
      </c>
      <c r="H59" s="102">
        <v>2007321.8820000002</v>
      </c>
      <c r="I59" s="102">
        <v>2935666.398</v>
      </c>
      <c r="J59" s="102">
        <v>19151.831000000006</v>
      </c>
      <c r="K59" s="102">
        <v>12157.709000000003</v>
      </c>
      <c r="L59" s="102">
        <v>66033.125400000004</v>
      </c>
      <c r="M59" s="102">
        <v>112353.0448</v>
      </c>
      <c r="N59" s="102">
        <v>130960.85659999997</v>
      </c>
      <c r="O59" s="102">
        <v>22273.789000000008</v>
      </c>
      <c r="P59" s="102">
        <v>888842.82700000016</v>
      </c>
      <c r="Q59" s="102">
        <v>1251773.183</v>
      </c>
      <c r="R59" s="102">
        <v>4187439.5810000021</v>
      </c>
      <c r="S59" s="86"/>
    </row>
    <row r="60" spans="1:19" ht="15" customHeight="1">
      <c r="A60" s="158" t="s">
        <v>62</v>
      </c>
      <c r="B60" s="101">
        <v>54.320999999999998</v>
      </c>
      <c r="C60" s="101">
        <v>1.7869999999999999</v>
      </c>
      <c r="D60" s="101">
        <v>66.186999999999998</v>
      </c>
      <c r="E60" s="101">
        <v>256.32799999999997</v>
      </c>
      <c r="F60" s="101">
        <v>334.12099999999998</v>
      </c>
      <c r="G60" s="101">
        <v>193.935</v>
      </c>
      <c r="H60" s="101">
        <v>3779.2809999999999</v>
      </c>
      <c r="I60" s="101">
        <v>4685.96</v>
      </c>
      <c r="J60" s="101">
        <v>230.88399999999999</v>
      </c>
      <c r="K60" s="101">
        <v>52.027000000000001</v>
      </c>
      <c r="L60" s="101">
        <v>372.08499999999998</v>
      </c>
      <c r="M60" s="101">
        <v>897.399</v>
      </c>
      <c r="N60" s="101">
        <v>1103.0640000000001</v>
      </c>
      <c r="O60" s="101">
        <v>34.877000000000002</v>
      </c>
      <c r="P60" s="101">
        <v>12587.432000000001</v>
      </c>
      <c r="Q60" s="101">
        <v>15277.768</v>
      </c>
      <c r="R60" s="101">
        <v>19963.727999999999</v>
      </c>
      <c r="S60" s="86"/>
    </row>
    <row r="61" spans="1:19" ht="20.100000000000001" customHeight="1">
      <c r="A61" s="103" t="s">
        <v>161</v>
      </c>
      <c r="B61" s="102">
        <v>29421.170000000002</v>
      </c>
      <c r="C61" s="102">
        <v>6556.2959999999994</v>
      </c>
      <c r="D61" s="102">
        <v>91430.924000000014</v>
      </c>
      <c r="E61" s="102">
        <v>134206.3028</v>
      </c>
      <c r="F61" s="102">
        <v>408257.01419999992</v>
      </c>
      <c r="G61" s="102">
        <v>259379.48799999995</v>
      </c>
      <c r="H61" s="102">
        <v>2011101.1630000002</v>
      </c>
      <c r="I61" s="102">
        <v>2940352.358</v>
      </c>
      <c r="J61" s="102">
        <v>19382.715000000004</v>
      </c>
      <c r="K61" s="102">
        <v>12209.736000000003</v>
      </c>
      <c r="L61" s="102">
        <v>66405.210400000011</v>
      </c>
      <c r="M61" s="102">
        <v>113250.44380000001</v>
      </c>
      <c r="N61" s="102">
        <v>132063.92059999998</v>
      </c>
      <c r="O61" s="102">
        <v>22308.666000000008</v>
      </c>
      <c r="P61" s="102">
        <v>901430.25900000019</v>
      </c>
      <c r="Q61" s="102">
        <v>1267050.9509999999</v>
      </c>
      <c r="R61" s="102">
        <v>4207403.3090000022</v>
      </c>
      <c r="S61" s="86"/>
    </row>
    <row r="62" spans="1:19" ht="20.100000000000001" customHeight="1">
      <c r="A62" s="103"/>
      <c r="B62" s="102"/>
      <c r="C62" s="102"/>
      <c r="D62" s="102"/>
      <c r="E62" s="102"/>
      <c r="F62" s="102"/>
      <c r="G62" s="102"/>
      <c r="H62" s="102"/>
      <c r="I62" s="102"/>
      <c r="J62" s="102"/>
      <c r="K62" s="102"/>
      <c r="L62" s="102"/>
      <c r="M62" s="102"/>
      <c r="N62" s="102"/>
      <c r="O62" s="102"/>
      <c r="P62" s="102"/>
      <c r="Q62" s="102"/>
      <c r="R62" s="102"/>
      <c r="S62" s="86"/>
    </row>
    <row r="63" spans="1:19">
      <c r="A63" s="154" t="s">
        <v>547</v>
      </c>
      <c r="B63" s="155"/>
      <c r="C63" s="40"/>
      <c r="D63" s="40"/>
      <c r="E63" s="40"/>
      <c r="F63" s="40"/>
      <c r="G63" s="40"/>
      <c r="H63" s="40"/>
      <c r="I63" s="40"/>
      <c r="J63" s="40"/>
      <c r="K63" s="40"/>
      <c r="L63" s="40"/>
      <c r="M63" s="40"/>
      <c r="N63" s="40"/>
      <c r="O63" s="40"/>
      <c r="P63" s="40"/>
      <c r="Q63" s="40"/>
      <c r="R63" s="40"/>
    </row>
    <row r="64" spans="1:19">
      <c r="D64" s="159"/>
      <c r="E64" s="159"/>
      <c r="F64" s="159"/>
      <c r="G64" s="159"/>
      <c r="H64" s="159"/>
      <c r="I64" s="159"/>
      <c r="J64" s="159"/>
      <c r="K64" s="159"/>
      <c r="L64" s="159"/>
      <c r="M64" s="159"/>
      <c r="N64" s="159"/>
      <c r="O64" s="159"/>
      <c r="P64" s="159"/>
      <c r="Q64" s="159"/>
      <c r="R64" s="159"/>
    </row>
    <row r="65" spans="19:19">
      <c r="S65" s="152"/>
    </row>
    <row r="66" spans="19:19">
      <c r="S66" s="86"/>
    </row>
    <row r="67" spans="19:19">
      <c r="S67" s="86"/>
    </row>
    <row r="68" spans="19:19">
      <c r="S68" s="86"/>
    </row>
    <row r="69" spans="19:19">
      <c r="S69" s="86"/>
    </row>
    <row r="70" spans="19:19">
      <c r="S70" s="86"/>
    </row>
    <row r="71" spans="19:19">
      <c r="S71" s="86"/>
    </row>
    <row r="72" spans="19:19">
      <c r="S72" s="86"/>
    </row>
    <row r="73" spans="19:19">
      <c r="S73" s="86"/>
    </row>
    <row r="74" spans="19:19">
      <c r="S74" s="86"/>
    </row>
    <row r="75" spans="19:19">
      <c r="S75" s="86"/>
    </row>
    <row r="76" spans="19:19">
      <c r="S76" s="86"/>
    </row>
    <row r="77" spans="19:19">
      <c r="S77" s="86"/>
    </row>
    <row r="78" spans="19:19">
      <c r="S78" s="86"/>
    </row>
    <row r="79" spans="19:19">
      <c r="S79" s="86"/>
    </row>
    <row r="80" spans="19:19">
      <c r="S80" s="86"/>
    </row>
    <row r="81" spans="19:19">
      <c r="S81" s="86"/>
    </row>
    <row r="82" spans="19:19">
      <c r="S82" s="86"/>
    </row>
    <row r="83" spans="19:19">
      <c r="S83" s="86"/>
    </row>
    <row r="84" spans="19:19">
      <c r="S84" s="86"/>
    </row>
    <row r="85" spans="19:19">
      <c r="S85" s="86"/>
    </row>
    <row r="86" spans="19:19">
      <c r="S86" s="86"/>
    </row>
    <row r="87" spans="19:19">
      <c r="S87" s="86"/>
    </row>
    <row r="88" spans="19:19">
      <c r="S88" s="86"/>
    </row>
    <row r="89" spans="19:19">
      <c r="S89" s="86"/>
    </row>
    <row r="90" spans="19:19">
      <c r="S90" s="86"/>
    </row>
    <row r="91" spans="19:19">
      <c r="S91" s="86"/>
    </row>
    <row r="92" spans="19:19">
      <c r="S92" s="86"/>
    </row>
    <row r="93" spans="19:19">
      <c r="S93" s="86"/>
    </row>
    <row r="94" spans="19:19">
      <c r="S94" s="86"/>
    </row>
    <row r="95" spans="19:19">
      <c r="S95" s="86"/>
    </row>
    <row r="96" spans="19:19">
      <c r="S96" s="86"/>
    </row>
    <row r="97" spans="19:19">
      <c r="S97" s="86"/>
    </row>
    <row r="98" spans="19:19">
      <c r="S98" s="86"/>
    </row>
    <row r="99" spans="19:19">
      <c r="S99" s="86"/>
    </row>
    <row r="100" spans="19:19">
      <c r="S100" s="86"/>
    </row>
    <row r="101" spans="19:19">
      <c r="S101" s="86"/>
    </row>
    <row r="102" spans="19:19">
      <c r="S102" s="86"/>
    </row>
    <row r="103" spans="19:19">
      <c r="S103" s="86"/>
    </row>
    <row r="104" spans="19:19">
      <c r="S104" s="86"/>
    </row>
    <row r="105" spans="19:19">
      <c r="S105" s="86"/>
    </row>
    <row r="106" spans="19:19">
      <c r="S106" s="86"/>
    </row>
    <row r="107" spans="19:19">
      <c r="S107" s="86"/>
    </row>
    <row r="108" spans="19:19">
      <c r="S108" s="86"/>
    </row>
    <row r="109" spans="19:19">
      <c r="S109" s="86"/>
    </row>
    <row r="110" spans="19:19">
      <c r="S110" s="86"/>
    </row>
    <row r="111" spans="19:19">
      <c r="S111" s="86"/>
    </row>
    <row r="112" spans="19:19">
      <c r="S112" s="86"/>
    </row>
    <row r="113" spans="19:19">
      <c r="S113" s="86"/>
    </row>
    <row r="114" spans="19:19">
      <c r="S114" s="86"/>
    </row>
    <row r="115" spans="19:19">
      <c r="S115" s="86"/>
    </row>
    <row r="116" spans="19:19">
      <c r="S116" s="86"/>
    </row>
    <row r="117" spans="19:19">
      <c r="S117" s="86"/>
    </row>
  </sheetData>
  <mergeCells count="3">
    <mergeCell ref="B5:R5"/>
    <mergeCell ref="B6:I6"/>
    <mergeCell ref="J6:Q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464B-2774-464D-8FF9-1A9531B45BF4}">
  <dimension ref="A1:Q163"/>
  <sheetViews>
    <sheetView zoomScaleNormal="100" workbookViewId="0">
      <selection activeCell="B1" sqref="B1:B3"/>
    </sheetView>
  </sheetViews>
  <sheetFormatPr defaultRowHeight="15"/>
  <cols>
    <col min="1" max="1" width="21.28515625" style="170" customWidth="1"/>
    <col min="2" max="2" width="44.7109375" style="170" customWidth="1"/>
    <col min="3" max="3" width="52.42578125" style="170" customWidth="1"/>
    <col min="4" max="4" width="30.85546875" style="170" customWidth="1"/>
    <col min="5" max="5" width="57" style="170" customWidth="1"/>
    <col min="6" max="6" width="44.28515625" style="170" customWidth="1"/>
    <col min="7" max="7" width="23.140625" style="170" customWidth="1"/>
    <col min="8" max="8" width="15.28515625" style="170" customWidth="1"/>
    <col min="9" max="9" width="34.42578125" style="170" customWidth="1"/>
    <col min="10" max="10" width="40.28515625" style="170" customWidth="1"/>
    <col min="11" max="11" width="17.7109375" style="170" customWidth="1"/>
    <col min="12" max="12" width="35.140625" style="170" customWidth="1"/>
    <col min="13" max="13" width="45.85546875" style="170" customWidth="1"/>
    <col min="14" max="14" width="11.5703125" style="170" bestFit="1" customWidth="1"/>
    <col min="15" max="15" width="9.140625" style="170"/>
  </cols>
  <sheetData>
    <row r="1" spans="1:17">
      <c r="A1" s="86" t="s">
        <v>432</v>
      </c>
      <c r="B1" s="155" t="s">
        <v>548</v>
      </c>
    </row>
    <row r="2" spans="1:17">
      <c r="A2" s="86" t="s">
        <v>443</v>
      </c>
      <c r="B2" s="155" t="s">
        <v>561</v>
      </c>
    </row>
    <row r="3" spans="1:17">
      <c r="A3" s="86" t="s">
        <v>434</v>
      </c>
      <c r="B3" s="155" t="s">
        <v>436</v>
      </c>
    </row>
    <row r="4" spans="1:17">
      <c r="A4" s="86"/>
      <c r="B4" s="155"/>
    </row>
    <row r="5" spans="1:17">
      <c r="A5" s="86" t="s">
        <v>466</v>
      </c>
      <c r="B5" s="155"/>
    </row>
    <row r="6" spans="1:17" s="1" customFormat="1">
      <c r="A6" s="174" t="s">
        <v>0</v>
      </c>
      <c r="B6" s="174" t="s">
        <v>567</v>
      </c>
      <c r="C6" s="176" t="s">
        <v>568</v>
      </c>
      <c r="D6" s="174" t="s">
        <v>569</v>
      </c>
      <c r="E6" s="174" t="s">
        <v>570</v>
      </c>
      <c r="F6" s="174" t="s">
        <v>528</v>
      </c>
      <c r="G6" s="174" t="s">
        <v>552</v>
      </c>
      <c r="H6" s="174" t="s">
        <v>52</v>
      </c>
      <c r="I6" s="174" t="s">
        <v>563</v>
      </c>
      <c r="J6" s="174" t="s">
        <v>555</v>
      </c>
      <c r="K6" s="174" t="s">
        <v>52</v>
      </c>
      <c r="L6" s="174" t="s">
        <v>556</v>
      </c>
      <c r="M6" s="176" t="s">
        <v>571</v>
      </c>
      <c r="N6" s="174"/>
      <c r="O6" s="155"/>
      <c r="P6" s="83"/>
      <c r="Q6" s="83"/>
    </row>
    <row r="7" spans="1:17" s="1" customFormat="1">
      <c r="A7" s="174" t="s">
        <v>1</v>
      </c>
      <c r="B7" s="182">
        <v>919629</v>
      </c>
      <c r="C7" s="182">
        <v>15270</v>
      </c>
      <c r="D7" s="182">
        <v>904359</v>
      </c>
      <c r="E7" s="182">
        <v>446605</v>
      </c>
      <c r="F7" s="182">
        <v>114793</v>
      </c>
      <c r="G7" s="182">
        <v>47350</v>
      </c>
      <c r="H7" s="182">
        <v>608748</v>
      </c>
      <c r="I7" s="182">
        <v>249367</v>
      </c>
      <c r="J7" s="182">
        <v>0</v>
      </c>
      <c r="K7" s="182">
        <v>249367</v>
      </c>
      <c r="L7" s="182">
        <v>30491</v>
      </c>
      <c r="M7" s="182">
        <v>15753</v>
      </c>
      <c r="O7" s="155"/>
      <c r="P7" s="83"/>
      <c r="Q7" s="83"/>
    </row>
    <row r="8" spans="1:17" s="1" customFormat="1">
      <c r="A8" s="174" t="s">
        <v>572</v>
      </c>
      <c r="B8" s="182">
        <v>28236</v>
      </c>
      <c r="C8" s="182">
        <v>0</v>
      </c>
      <c r="D8" s="182">
        <v>28236</v>
      </c>
      <c r="E8" s="182">
        <v>22725</v>
      </c>
      <c r="F8" s="182">
        <v>1126</v>
      </c>
      <c r="G8" s="182">
        <v>0</v>
      </c>
      <c r="H8" s="182">
        <v>23851</v>
      </c>
      <c r="I8" s="182">
        <v>0</v>
      </c>
      <c r="J8" s="182">
        <v>227</v>
      </c>
      <c r="K8" s="182">
        <v>227</v>
      </c>
      <c r="L8" s="182">
        <v>4158</v>
      </c>
      <c r="M8" s="182">
        <v>0</v>
      </c>
      <c r="O8" s="155"/>
      <c r="P8" s="83"/>
      <c r="Q8" s="83"/>
    </row>
    <row r="9" spans="1:17" s="1" customFormat="1">
      <c r="A9" s="174" t="s">
        <v>3</v>
      </c>
      <c r="B9" s="182">
        <v>730306</v>
      </c>
      <c r="C9" s="182">
        <v>0</v>
      </c>
      <c r="D9" s="182">
        <v>730306</v>
      </c>
      <c r="E9" s="182">
        <v>5926</v>
      </c>
      <c r="F9" s="182">
        <v>3532</v>
      </c>
      <c r="G9" s="182">
        <v>65048</v>
      </c>
      <c r="H9" s="182">
        <v>74506</v>
      </c>
      <c r="I9" s="182">
        <v>38046</v>
      </c>
      <c r="J9" s="182">
        <v>523635</v>
      </c>
      <c r="K9" s="182">
        <v>561681</v>
      </c>
      <c r="L9" s="182">
        <v>7187</v>
      </c>
      <c r="M9" s="182">
        <v>86932</v>
      </c>
      <c r="O9" s="155"/>
      <c r="P9" s="83"/>
      <c r="Q9" s="83"/>
    </row>
    <row r="10" spans="1:17" s="1" customFormat="1">
      <c r="A10" s="174" t="s">
        <v>4</v>
      </c>
      <c r="B10" s="182">
        <v>577438</v>
      </c>
      <c r="C10" s="182">
        <v>17670</v>
      </c>
      <c r="D10" s="182">
        <v>559768</v>
      </c>
      <c r="E10" s="182">
        <v>83773</v>
      </c>
      <c r="F10" s="182">
        <v>57262</v>
      </c>
      <c r="G10" s="182">
        <v>166553</v>
      </c>
      <c r="H10" s="182">
        <v>307588</v>
      </c>
      <c r="I10" s="182">
        <v>207194</v>
      </c>
      <c r="J10" s="182">
        <v>0</v>
      </c>
      <c r="K10" s="182">
        <v>207194</v>
      </c>
      <c r="L10" s="182">
        <v>12750</v>
      </c>
      <c r="M10" s="182">
        <v>32236</v>
      </c>
      <c r="O10" s="155"/>
      <c r="P10" s="83"/>
      <c r="Q10" s="83"/>
    </row>
    <row r="11" spans="1:17" s="1" customFormat="1">
      <c r="A11" s="174" t="s">
        <v>5</v>
      </c>
      <c r="B11" s="182">
        <v>7446847</v>
      </c>
      <c r="C11" s="182">
        <v>46330</v>
      </c>
      <c r="D11" s="182">
        <v>7400517</v>
      </c>
      <c r="E11" s="182">
        <v>2750829</v>
      </c>
      <c r="F11" s="182">
        <v>983247</v>
      </c>
      <c r="G11" s="182">
        <v>0</v>
      </c>
      <c r="H11" s="182">
        <v>3734076</v>
      </c>
      <c r="I11" s="182">
        <v>85273</v>
      </c>
      <c r="J11" s="182">
        <v>2709704</v>
      </c>
      <c r="K11" s="182">
        <v>2794977</v>
      </c>
      <c r="L11" s="182">
        <v>470619</v>
      </c>
      <c r="M11" s="182">
        <v>400845</v>
      </c>
      <c r="O11" s="155"/>
      <c r="P11" s="83"/>
      <c r="Q11" s="83"/>
    </row>
    <row r="12" spans="1:17" s="1" customFormat="1">
      <c r="A12" s="174" t="s">
        <v>6</v>
      </c>
      <c r="B12" s="182">
        <v>659177</v>
      </c>
      <c r="C12" s="182">
        <v>2209</v>
      </c>
      <c r="D12" s="182">
        <v>656968</v>
      </c>
      <c r="E12" s="182">
        <v>455041</v>
      </c>
      <c r="F12" s="182">
        <v>2630</v>
      </c>
      <c r="G12" s="182">
        <v>38017</v>
      </c>
      <c r="H12" s="182">
        <v>495688</v>
      </c>
      <c r="I12" s="182">
        <v>43966</v>
      </c>
      <c r="J12" s="182">
        <v>98201</v>
      </c>
      <c r="K12" s="182">
        <v>142167</v>
      </c>
      <c r="L12" s="182">
        <v>19113</v>
      </c>
      <c r="M12" s="182">
        <v>0</v>
      </c>
      <c r="O12" s="155"/>
      <c r="P12" s="83"/>
      <c r="Q12" s="83"/>
    </row>
    <row r="13" spans="1:17" s="1" customFormat="1">
      <c r="A13" s="174" t="s">
        <v>7</v>
      </c>
      <c r="B13" s="182">
        <v>719108</v>
      </c>
      <c r="C13" s="182">
        <v>0</v>
      </c>
      <c r="D13" s="182">
        <v>719108</v>
      </c>
      <c r="E13" s="182">
        <v>10263</v>
      </c>
      <c r="F13" s="182">
        <v>11268</v>
      </c>
      <c r="G13" s="182">
        <v>34284</v>
      </c>
      <c r="H13" s="182">
        <v>55815</v>
      </c>
      <c r="I13" s="182">
        <v>0</v>
      </c>
      <c r="J13" s="182">
        <v>57203</v>
      </c>
      <c r="K13" s="182">
        <v>57203</v>
      </c>
      <c r="L13" s="182">
        <v>486571</v>
      </c>
      <c r="M13" s="182">
        <v>119519</v>
      </c>
      <c r="O13" s="155"/>
      <c r="P13" s="83"/>
      <c r="Q13" s="83"/>
    </row>
    <row r="14" spans="1:17" s="1" customFormat="1">
      <c r="A14" s="174" t="s">
        <v>8</v>
      </c>
      <c r="B14" s="182">
        <v>124718</v>
      </c>
      <c r="C14" s="182">
        <v>0</v>
      </c>
      <c r="D14" s="182">
        <v>124718</v>
      </c>
      <c r="E14" s="182">
        <v>4433</v>
      </c>
      <c r="F14" s="182">
        <v>32999</v>
      </c>
      <c r="G14" s="182">
        <v>67096</v>
      </c>
      <c r="H14" s="182">
        <v>104528</v>
      </c>
      <c r="I14" s="182">
        <v>0</v>
      </c>
      <c r="J14" s="182">
        <v>0</v>
      </c>
      <c r="K14" s="182">
        <v>0</v>
      </c>
      <c r="L14" s="182">
        <v>20190</v>
      </c>
      <c r="M14" s="182">
        <v>0</v>
      </c>
      <c r="O14" s="155"/>
      <c r="P14" s="83"/>
      <c r="Q14" s="83"/>
    </row>
    <row r="15" spans="1:17" s="1" customFormat="1">
      <c r="A15" s="174" t="s">
        <v>573</v>
      </c>
      <c r="B15" s="182">
        <v>23638</v>
      </c>
      <c r="C15" s="182">
        <v>0</v>
      </c>
      <c r="D15" s="182">
        <v>23638</v>
      </c>
      <c r="E15" s="182">
        <v>4905</v>
      </c>
      <c r="F15" s="182">
        <v>0</v>
      </c>
      <c r="G15" s="182">
        <v>12311</v>
      </c>
      <c r="H15" s="182">
        <v>17216</v>
      </c>
      <c r="I15" s="182">
        <v>44</v>
      </c>
      <c r="J15" s="182">
        <v>0</v>
      </c>
      <c r="K15" s="182">
        <v>44</v>
      </c>
      <c r="L15" s="182">
        <v>6289</v>
      </c>
      <c r="M15" s="182">
        <v>89</v>
      </c>
      <c r="O15" s="155"/>
      <c r="P15" s="83"/>
      <c r="Q15" s="83"/>
    </row>
    <row r="16" spans="1:17" s="1" customFormat="1">
      <c r="A16" s="174" t="s">
        <v>10</v>
      </c>
      <c r="B16" s="182">
        <v>2749464</v>
      </c>
      <c r="C16" s="182">
        <v>27834</v>
      </c>
      <c r="D16" s="182">
        <v>2721630</v>
      </c>
      <c r="E16" s="182">
        <v>861125</v>
      </c>
      <c r="F16" s="182">
        <v>230641</v>
      </c>
      <c r="G16" s="182">
        <v>542986</v>
      </c>
      <c r="H16" s="182">
        <v>1634752</v>
      </c>
      <c r="I16" s="182">
        <v>104200</v>
      </c>
      <c r="J16" s="182">
        <v>230162</v>
      </c>
      <c r="K16" s="182">
        <v>334362</v>
      </c>
      <c r="L16" s="182">
        <v>290972</v>
      </c>
      <c r="M16" s="182">
        <v>461544</v>
      </c>
      <c r="O16" s="155"/>
      <c r="P16" s="83"/>
      <c r="Q16" s="83"/>
    </row>
    <row r="17" spans="1:17" s="1" customFormat="1">
      <c r="A17" s="174" t="s">
        <v>11</v>
      </c>
      <c r="B17" s="182">
        <v>1753736</v>
      </c>
      <c r="C17" s="182">
        <v>8952</v>
      </c>
      <c r="D17" s="182">
        <v>1744784</v>
      </c>
      <c r="E17" s="182">
        <v>618668</v>
      </c>
      <c r="F17" s="182">
        <v>276999</v>
      </c>
      <c r="G17" s="182">
        <v>284267</v>
      </c>
      <c r="H17" s="182">
        <v>1179934</v>
      </c>
      <c r="I17" s="182">
        <v>188818</v>
      </c>
      <c r="J17" s="182">
        <v>262703</v>
      </c>
      <c r="K17" s="182">
        <v>451521</v>
      </c>
      <c r="L17" s="182">
        <v>19207</v>
      </c>
      <c r="M17" s="182">
        <v>94122</v>
      </c>
      <c r="O17" s="155"/>
      <c r="P17" s="83"/>
      <c r="Q17" s="83"/>
    </row>
    <row r="18" spans="1:17" s="1" customFormat="1">
      <c r="A18" s="174" t="s">
        <v>12</v>
      </c>
      <c r="B18" s="182">
        <v>67674</v>
      </c>
      <c r="C18" s="182">
        <v>0</v>
      </c>
      <c r="D18" s="182">
        <v>67674</v>
      </c>
      <c r="E18" s="182">
        <v>38712</v>
      </c>
      <c r="F18" s="182">
        <v>2042</v>
      </c>
      <c r="G18" s="182">
        <v>13120</v>
      </c>
      <c r="H18" s="182">
        <v>53874</v>
      </c>
      <c r="I18" s="182">
        <v>0</v>
      </c>
      <c r="J18" s="182">
        <v>8968</v>
      </c>
      <c r="K18" s="182">
        <v>8968</v>
      </c>
      <c r="L18" s="182">
        <v>0</v>
      </c>
      <c r="M18" s="182">
        <v>4832</v>
      </c>
      <c r="O18" s="155"/>
      <c r="P18" s="83"/>
      <c r="Q18" s="83"/>
    </row>
    <row r="19" spans="1:17" s="1" customFormat="1">
      <c r="A19" s="174" t="s">
        <v>13</v>
      </c>
      <c r="B19" s="182">
        <v>367579</v>
      </c>
      <c r="C19" s="182">
        <v>4805</v>
      </c>
      <c r="D19" s="182">
        <v>362774</v>
      </c>
      <c r="E19" s="182">
        <v>79581</v>
      </c>
      <c r="F19" s="182">
        <v>21713</v>
      </c>
      <c r="G19" s="182">
        <v>43713</v>
      </c>
      <c r="H19" s="182">
        <v>145007</v>
      </c>
      <c r="I19" s="182">
        <v>41564</v>
      </c>
      <c r="J19" s="182">
        <v>143676</v>
      </c>
      <c r="K19" s="182">
        <v>185240</v>
      </c>
      <c r="L19" s="182">
        <v>9179</v>
      </c>
      <c r="M19" s="182">
        <v>23348</v>
      </c>
      <c r="O19" s="155"/>
      <c r="P19" s="83"/>
      <c r="Q19" s="83"/>
    </row>
    <row r="20" spans="1:17" s="1" customFormat="1">
      <c r="A20" s="174" t="s">
        <v>143</v>
      </c>
      <c r="B20" s="182">
        <v>2444543</v>
      </c>
      <c r="C20" s="182">
        <v>417536</v>
      </c>
      <c r="D20" s="182">
        <v>2027007</v>
      </c>
      <c r="E20" s="182">
        <v>829451</v>
      </c>
      <c r="F20" s="182">
        <v>21407</v>
      </c>
      <c r="G20" s="182">
        <v>402868</v>
      </c>
      <c r="H20" s="182">
        <v>1253726</v>
      </c>
      <c r="I20" s="182">
        <v>115961</v>
      </c>
      <c r="J20" s="182">
        <v>220235</v>
      </c>
      <c r="K20" s="182">
        <v>336196</v>
      </c>
      <c r="L20" s="182">
        <v>436883</v>
      </c>
      <c r="M20" s="182">
        <v>202</v>
      </c>
      <c r="O20" s="155"/>
      <c r="P20" s="83"/>
      <c r="Q20" s="83"/>
    </row>
    <row r="21" spans="1:17" s="1" customFormat="1">
      <c r="A21" s="174" t="s">
        <v>15</v>
      </c>
      <c r="B21" s="182">
        <v>1568910</v>
      </c>
      <c r="C21" s="182">
        <v>0</v>
      </c>
      <c r="D21" s="182">
        <v>1568910</v>
      </c>
      <c r="E21" s="182">
        <v>987873</v>
      </c>
      <c r="F21" s="182">
        <v>2432</v>
      </c>
      <c r="G21" s="182">
        <v>79340</v>
      </c>
      <c r="H21" s="182">
        <v>1069645</v>
      </c>
      <c r="I21" s="182">
        <v>60239</v>
      </c>
      <c r="J21" s="182">
        <v>432922</v>
      </c>
      <c r="K21" s="182">
        <v>493161</v>
      </c>
      <c r="L21" s="182">
        <v>2544</v>
      </c>
      <c r="M21" s="182">
        <v>3560</v>
      </c>
      <c r="O21" s="155"/>
      <c r="P21" s="83"/>
      <c r="Q21" s="83"/>
    </row>
    <row r="22" spans="1:17" s="1" customFormat="1">
      <c r="A22" s="174" t="s">
        <v>16</v>
      </c>
      <c r="B22" s="182">
        <v>657196</v>
      </c>
      <c r="C22" s="182">
        <v>0</v>
      </c>
      <c r="D22" s="182">
        <v>657196</v>
      </c>
      <c r="E22" s="182">
        <v>305269</v>
      </c>
      <c r="F22" s="182">
        <v>46026</v>
      </c>
      <c r="G22" s="182">
        <v>0</v>
      </c>
      <c r="H22" s="182">
        <v>351295</v>
      </c>
      <c r="I22" s="182">
        <v>0</v>
      </c>
      <c r="J22" s="182">
        <v>297084</v>
      </c>
      <c r="K22" s="182">
        <v>297084</v>
      </c>
      <c r="L22" s="182">
        <v>2390</v>
      </c>
      <c r="M22" s="182">
        <v>6427</v>
      </c>
      <c r="O22" s="155"/>
      <c r="P22" s="83"/>
      <c r="Q22" s="83"/>
    </row>
    <row r="23" spans="1:17" s="1" customFormat="1">
      <c r="A23" s="174" t="s">
        <v>17</v>
      </c>
      <c r="B23" s="182">
        <v>461598</v>
      </c>
      <c r="C23" s="182">
        <v>0</v>
      </c>
      <c r="D23" s="182">
        <v>461598</v>
      </c>
      <c r="E23" s="182">
        <v>31291</v>
      </c>
      <c r="F23" s="182">
        <v>58164</v>
      </c>
      <c r="G23" s="182">
        <v>34791</v>
      </c>
      <c r="H23" s="182">
        <v>124246</v>
      </c>
      <c r="I23" s="182">
        <v>93980</v>
      </c>
      <c r="J23" s="182">
        <v>112546</v>
      </c>
      <c r="K23" s="182">
        <v>206526</v>
      </c>
      <c r="L23" s="182">
        <v>1927</v>
      </c>
      <c r="M23" s="182">
        <v>128899</v>
      </c>
      <c r="O23" s="155"/>
      <c r="P23" s="83"/>
      <c r="Q23" s="83"/>
    </row>
    <row r="24" spans="1:17" s="1" customFormat="1">
      <c r="A24" s="174" t="s">
        <v>18</v>
      </c>
      <c r="B24" s="182">
        <v>745133</v>
      </c>
      <c r="C24" s="182">
        <v>0</v>
      </c>
      <c r="D24" s="182">
        <v>745133</v>
      </c>
      <c r="E24" s="182">
        <v>314737</v>
      </c>
      <c r="F24" s="182">
        <v>37331</v>
      </c>
      <c r="G24" s="182">
        <v>160176</v>
      </c>
      <c r="H24" s="182">
        <v>512244</v>
      </c>
      <c r="I24" s="182">
        <v>129521</v>
      </c>
      <c r="J24" s="182">
        <v>0</v>
      </c>
      <c r="K24" s="182">
        <v>129521</v>
      </c>
      <c r="L24" s="182">
        <v>65130</v>
      </c>
      <c r="M24" s="182">
        <v>38238</v>
      </c>
      <c r="O24" s="155"/>
      <c r="P24" s="83"/>
      <c r="Q24" s="83"/>
    </row>
    <row r="25" spans="1:17" s="1" customFormat="1">
      <c r="A25" s="174" t="s">
        <v>19</v>
      </c>
      <c r="B25" s="182">
        <v>612213</v>
      </c>
      <c r="C25" s="182">
        <v>0</v>
      </c>
      <c r="D25" s="182">
        <v>612213</v>
      </c>
      <c r="E25" s="182">
        <v>263551</v>
      </c>
      <c r="F25" s="182">
        <v>7389</v>
      </c>
      <c r="G25" s="182">
        <v>170528</v>
      </c>
      <c r="H25" s="182">
        <v>441468</v>
      </c>
      <c r="I25" s="182">
        <v>7397</v>
      </c>
      <c r="J25" s="182">
        <v>49356</v>
      </c>
      <c r="K25" s="182">
        <v>56753</v>
      </c>
      <c r="L25" s="182">
        <v>12651</v>
      </c>
      <c r="M25" s="182">
        <v>101341</v>
      </c>
      <c r="O25" s="155"/>
      <c r="P25" s="83"/>
      <c r="Q25" s="83"/>
    </row>
    <row r="26" spans="1:17" s="1" customFormat="1">
      <c r="A26" s="174" t="s">
        <v>144</v>
      </c>
      <c r="B26" s="182">
        <v>226677</v>
      </c>
      <c r="C26" s="182">
        <v>17006</v>
      </c>
      <c r="D26" s="182">
        <v>209671</v>
      </c>
      <c r="E26" s="182">
        <v>150160</v>
      </c>
      <c r="F26" s="182">
        <v>13109</v>
      </c>
      <c r="G26" s="182">
        <v>1458</v>
      </c>
      <c r="H26" s="182">
        <v>164727</v>
      </c>
      <c r="I26" s="182">
        <v>14803</v>
      </c>
      <c r="J26" s="182">
        <v>0</v>
      </c>
      <c r="K26" s="182">
        <v>14803</v>
      </c>
      <c r="L26" s="182">
        <v>3133</v>
      </c>
      <c r="M26" s="182">
        <v>27008</v>
      </c>
      <c r="O26" s="155"/>
      <c r="P26" s="83"/>
      <c r="Q26" s="83"/>
    </row>
    <row r="27" spans="1:17" s="1" customFormat="1">
      <c r="A27" s="174" t="s">
        <v>21</v>
      </c>
      <c r="B27" s="182">
        <v>1010640</v>
      </c>
      <c r="C27" s="182">
        <v>12424</v>
      </c>
      <c r="D27" s="182">
        <v>998216</v>
      </c>
      <c r="E27" s="182">
        <v>1793</v>
      </c>
      <c r="F27" s="182">
        <v>13559</v>
      </c>
      <c r="G27" s="182">
        <v>160552</v>
      </c>
      <c r="H27" s="182">
        <v>175904</v>
      </c>
      <c r="I27" s="182">
        <v>33463</v>
      </c>
      <c r="J27" s="182">
        <v>108931</v>
      </c>
      <c r="K27" s="182">
        <v>142394</v>
      </c>
      <c r="L27" s="182">
        <v>606169</v>
      </c>
      <c r="M27" s="182">
        <v>73749</v>
      </c>
      <c r="O27" s="155"/>
      <c r="P27" s="83"/>
      <c r="Q27" s="83"/>
    </row>
    <row r="28" spans="1:17" s="1" customFormat="1">
      <c r="A28" s="174" t="s">
        <v>564</v>
      </c>
      <c r="B28" s="182">
        <v>661492</v>
      </c>
      <c r="C28" s="182">
        <v>0</v>
      </c>
      <c r="D28" s="182">
        <v>661492</v>
      </c>
      <c r="E28" s="182">
        <v>239869</v>
      </c>
      <c r="F28" s="182">
        <v>932</v>
      </c>
      <c r="G28" s="182">
        <v>920</v>
      </c>
      <c r="H28" s="182">
        <v>241721</v>
      </c>
      <c r="I28" s="182">
        <v>472</v>
      </c>
      <c r="J28" s="182">
        <v>211</v>
      </c>
      <c r="K28" s="182">
        <v>683</v>
      </c>
      <c r="L28" s="182">
        <v>305</v>
      </c>
      <c r="M28" s="182">
        <v>418783</v>
      </c>
      <c r="O28" s="155"/>
      <c r="P28" s="83"/>
      <c r="Q28" s="83"/>
    </row>
    <row r="29" spans="1:17" s="1" customFormat="1">
      <c r="A29" s="174" t="s">
        <v>23</v>
      </c>
      <c r="B29" s="182">
        <v>1331785</v>
      </c>
      <c r="C29" s="182">
        <v>3025</v>
      </c>
      <c r="D29" s="182">
        <v>1328760</v>
      </c>
      <c r="E29" s="182">
        <v>101603</v>
      </c>
      <c r="F29" s="182">
        <v>25010</v>
      </c>
      <c r="G29" s="182">
        <v>135955</v>
      </c>
      <c r="H29" s="182">
        <v>262568</v>
      </c>
      <c r="I29" s="182">
        <v>895959</v>
      </c>
      <c r="J29" s="182">
        <v>15867</v>
      </c>
      <c r="K29" s="182">
        <v>911826</v>
      </c>
      <c r="L29" s="182">
        <v>154366</v>
      </c>
      <c r="M29" s="182">
        <v>0</v>
      </c>
      <c r="O29" s="155"/>
      <c r="P29" s="83"/>
      <c r="Q29" s="83"/>
    </row>
    <row r="30" spans="1:17" s="1" customFormat="1">
      <c r="A30" s="174" t="s">
        <v>24</v>
      </c>
      <c r="B30" s="182">
        <v>840319</v>
      </c>
      <c r="C30" s="182">
        <v>2273</v>
      </c>
      <c r="D30" s="182">
        <v>838046</v>
      </c>
      <c r="E30" s="182">
        <v>5424</v>
      </c>
      <c r="F30" s="182">
        <v>73510</v>
      </c>
      <c r="G30" s="182">
        <v>62355</v>
      </c>
      <c r="H30" s="182">
        <v>141289</v>
      </c>
      <c r="I30" s="182">
        <v>0</v>
      </c>
      <c r="J30" s="182">
        <v>520610</v>
      </c>
      <c r="K30" s="182">
        <v>520610</v>
      </c>
      <c r="L30" s="182">
        <v>176147</v>
      </c>
      <c r="M30" s="182">
        <v>0</v>
      </c>
      <c r="O30" s="155"/>
      <c r="P30" s="83"/>
      <c r="Q30" s="83"/>
    </row>
    <row r="31" spans="1:17" s="1" customFormat="1">
      <c r="A31" s="174" t="s">
        <v>25</v>
      </c>
      <c r="B31" s="182">
        <v>428192</v>
      </c>
      <c r="C31" s="182">
        <v>0</v>
      </c>
      <c r="D31" s="182">
        <v>428192</v>
      </c>
      <c r="E31" s="182">
        <v>106011</v>
      </c>
      <c r="F31" s="182">
        <v>14089</v>
      </c>
      <c r="G31" s="182">
        <v>71796</v>
      </c>
      <c r="H31" s="182">
        <v>191896</v>
      </c>
      <c r="I31" s="182">
        <v>80031</v>
      </c>
      <c r="J31" s="182">
        <v>117377</v>
      </c>
      <c r="K31" s="182">
        <v>197408</v>
      </c>
      <c r="L31" s="182">
        <v>1564</v>
      </c>
      <c r="M31" s="182">
        <v>37324</v>
      </c>
      <c r="O31" s="155"/>
      <c r="P31" s="83"/>
      <c r="Q31" s="83"/>
    </row>
    <row r="32" spans="1:17" s="1" customFormat="1">
      <c r="A32" s="174" t="s">
        <v>26</v>
      </c>
      <c r="B32" s="182">
        <v>673364</v>
      </c>
      <c r="C32" s="182">
        <v>0</v>
      </c>
      <c r="D32" s="182">
        <v>673364</v>
      </c>
      <c r="E32" s="182">
        <v>84397</v>
      </c>
      <c r="F32" s="182">
        <v>130213</v>
      </c>
      <c r="G32" s="182">
        <v>192407</v>
      </c>
      <c r="H32" s="182">
        <v>407017</v>
      </c>
      <c r="I32" s="182">
        <v>74033</v>
      </c>
      <c r="J32" s="182">
        <v>189703</v>
      </c>
      <c r="K32" s="182">
        <v>263736</v>
      </c>
      <c r="L32" s="182">
        <v>2611</v>
      </c>
      <c r="M32" s="182">
        <v>0</v>
      </c>
      <c r="O32" s="155"/>
      <c r="P32" s="83"/>
      <c r="Q32" s="83"/>
    </row>
    <row r="33" spans="1:17" s="1" customFormat="1">
      <c r="A33" s="174" t="s">
        <v>69</v>
      </c>
      <c r="B33" s="182">
        <v>253174</v>
      </c>
      <c r="C33" s="182">
        <v>0</v>
      </c>
      <c r="D33" s="182">
        <v>253174</v>
      </c>
      <c r="E33" s="182">
        <v>81764</v>
      </c>
      <c r="F33" s="182">
        <v>31263</v>
      </c>
      <c r="G33" s="182">
        <v>1916</v>
      </c>
      <c r="H33" s="182">
        <v>114943</v>
      </c>
      <c r="I33" s="182">
        <v>0</v>
      </c>
      <c r="J33" s="182">
        <v>23452</v>
      </c>
      <c r="K33" s="182">
        <v>23452</v>
      </c>
      <c r="L33" s="182">
        <v>1007</v>
      </c>
      <c r="M33" s="182">
        <v>113772</v>
      </c>
      <c r="O33" s="155"/>
      <c r="P33" s="83"/>
      <c r="Q33" s="83"/>
    </row>
    <row r="34" spans="1:17" s="1" customFormat="1">
      <c r="A34" s="174" t="s">
        <v>28</v>
      </c>
      <c r="B34" s="182">
        <v>420195</v>
      </c>
      <c r="C34" s="182">
        <v>0</v>
      </c>
      <c r="D34" s="182">
        <v>420195</v>
      </c>
      <c r="E34" s="182">
        <v>20902</v>
      </c>
      <c r="F34" s="182">
        <v>12545</v>
      </c>
      <c r="G34" s="182">
        <v>0</v>
      </c>
      <c r="H34" s="182">
        <v>33447</v>
      </c>
      <c r="I34" s="182">
        <v>26227</v>
      </c>
      <c r="J34" s="182">
        <v>343044</v>
      </c>
      <c r="K34" s="182">
        <v>369271</v>
      </c>
      <c r="L34" s="182">
        <v>16581</v>
      </c>
      <c r="M34" s="182">
        <v>896</v>
      </c>
      <c r="O34" s="155"/>
      <c r="P34" s="83"/>
      <c r="Q34" s="83"/>
    </row>
    <row r="35" spans="1:17" s="1" customFormat="1">
      <c r="A35" s="174" t="s">
        <v>29</v>
      </c>
      <c r="B35" s="182">
        <v>324430</v>
      </c>
      <c r="C35" s="182">
        <v>712</v>
      </c>
      <c r="D35" s="182">
        <v>323718</v>
      </c>
      <c r="E35" s="182">
        <v>202610</v>
      </c>
      <c r="F35" s="182">
        <v>71946</v>
      </c>
      <c r="G35" s="182">
        <v>40764</v>
      </c>
      <c r="H35" s="182">
        <v>315320</v>
      </c>
      <c r="I35" s="182">
        <v>0</v>
      </c>
      <c r="J35" s="182">
        <v>0</v>
      </c>
      <c r="K35" s="182">
        <v>0</v>
      </c>
      <c r="L35" s="182">
        <v>8269</v>
      </c>
      <c r="M35" s="182">
        <v>129</v>
      </c>
      <c r="O35" s="155"/>
      <c r="P35" s="83"/>
      <c r="Q35" s="83"/>
    </row>
    <row r="36" spans="1:17" s="1" customFormat="1">
      <c r="A36" s="174" t="s">
        <v>146</v>
      </c>
      <c r="B36" s="182">
        <v>170293</v>
      </c>
      <c r="C36" s="182">
        <v>1450</v>
      </c>
      <c r="D36" s="182">
        <v>168843</v>
      </c>
      <c r="E36" s="182">
        <v>87868</v>
      </c>
      <c r="F36" s="182">
        <v>171</v>
      </c>
      <c r="G36" s="182">
        <v>35944</v>
      </c>
      <c r="H36" s="182">
        <v>123983</v>
      </c>
      <c r="I36" s="182">
        <v>0</v>
      </c>
      <c r="J36" s="182">
        <v>34277</v>
      </c>
      <c r="K36" s="182">
        <v>34277</v>
      </c>
      <c r="L36" s="182">
        <v>8332</v>
      </c>
      <c r="M36" s="182">
        <v>2251</v>
      </c>
      <c r="O36" s="155"/>
      <c r="P36" s="83"/>
      <c r="Q36" s="83"/>
    </row>
    <row r="37" spans="1:17" s="1" customFormat="1">
      <c r="A37" s="174" t="s">
        <v>565</v>
      </c>
      <c r="B37" s="182">
        <v>434363</v>
      </c>
      <c r="C37" s="182">
        <v>0</v>
      </c>
      <c r="D37" s="182">
        <v>434363</v>
      </c>
      <c r="E37" s="182">
        <v>2968</v>
      </c>
      <c r="F37" s="182">
        <v>89262</v>
      </c>
      <c r="G37" s="182">
        <v>11716</v>
      </c>
      <c r="H37" s="182">
        <v>103946</v>
      </c>
      <c r="I37" s="182">
        <v>338</v>
      </c>
      <c r="J37" s="182">
        <v>83234</v>
      </c>
      <c r="K37" s="182">
        <v>83572</v>
      </c>
      <c r="L37" s="182">
        <v>243723</v>
      </c>
      <c r="M37" s="182">
        <v>3122</v>
      </c>
      <c r="O37" s="155"/>
      <c r="P37" s="83"/>
      <c r="Q37" s="83"/>
    </row>
    <row r="38" spans="1:17" s="1" customFormat="1">
      <c r="A38" s="174" t="s">
        <v>32</v>
      </c>
      <c r="B38" s="182">
        <v>321752</v>
      </c>
      <c r="C38" s="182">
        <v>0</v>
      </c>
      <c r="D38" s="182">
        <v>321752</v>
      </c>
      <c r="E38" s="182">
        <v>118446</v>
      </c>
      <c r="F38" s="182">
        <v>569</v>
      </c>
      <c r="G38" s="182">
        <v>87404</v>
      </c>
      <c r="H38" s="182">
        <v>206419</v>
      </c>
      <c r="I38" s="182">
        <v>0</v>
      </c>
      <c r="J38" s="182">
        <v>27786</v>
      </c>
      <c r="K38" s="182">
        <v>27786</v>
      </c>
      <c r="L38" s="182">
        <v>8113</v>
      </c>
      <c r="M38" s="182">
        <v>79434</v>
      </c>
      <c r="O38" s="155"/>
      <c r="P38" s="83"/>
      <c r="Q38" s="83"/>
    </row>
    <row r="39" spans="1:17" s="1" customFormat="1">
      <c r="A39" s="174" t="s">
        <v>147</v>
      </c>
      <c r="B39" s="182">
        <v>1427851</v>
      </c>
      <c r="C39" s="182">
        <v>0</v>
      </c>
      <c r="D39" s="182">
        <v>1427851</v>
      </c>
      <c r="E39" s="182">
        <v>69</v>
      </c>
      <c r="F39" s="182">
        <v>1319</v>
      </c>
      <c r="G39" s="182">
        <v>1477</v>
      </c>
      <c r="H39" s="182">
        <v>2865</v>
      </c>
      <c r="I39" s="182">
        <v>27101</v>
      </c>
      <c r="J39" s="182">
        <v>153050</v>
      </c>
      <c r="K39" s="182">
        <v>180151</v>
      </c>
      <c r="L39" s="182">
        <v>1205249</v>
      </c>
      <c r="M39" s="182">
        <v>39586</v>
      </c>
      <c r="O39" s="155"/>
      <c r="P39" s="83"/>
      <c r="Q39" s="83"/>
    </row>
    <row r="40" spans="1:17" s="1" customFormat="1">
      <c r="A40" s="174" t="s">
        <v>34</v>
      </c>
      <c r="B40" s="182">
        <v>2158690</v>
      </c>
      <c r="C40" s="182">
        <v>11466</v>
      </c>
      <c r="D40" s="182">
        <v>2147224</v>
      </c>
      <c r="E40" s="182">
        <v>1432327</v>
      </c>
      <c r="F40" s="182">
        <v>109443</v>
      </c>
      <c r="G40" s="182">
        <v>278621</v>
      </c>
      <c r="H40" s="182">
        <v>1820391</v>
      </c>
      <c r="I40" s="182">
        <v>0</v>
      </c>
      <c r="J40" s="182">
        <v>88135</v>
      </c>
      <c r="K40" s="182">
        <v>88135</v>
      </c>
      <c r="L40" s="182">
        <v>29526</v>
      </c>
      <c r="M40" s="182">
        <v>209172</v>
      </c>
      <c r="O40" s="155"/>
      <c r="P40" s="83"/>
      <c r="Q40" s="83"/>
    </row>
    <row r="41" spans="1:17" s="1" customFormat="1">
      <c r="A41" s="174" t="s">
        <v>35</v>
      </c>
      <c r="B41" s="182">
        <v>171781</v>
      </c>
      <c r="C41" s="182">
        <v>0</v>
      </c>
      <c r="D41" s="182">
        <v>171781</v>
      </c>
      <c r="E41" s="182">
        <v>53370</v>
      </c>
      <c r="F41" s="182">
        <v>17019</v>
      </c>
      <c r="G41" s="182">
        <v>0</v>
      </c>
      <c r="H41" s="182">
        <v>70389</v>
      </c>
      <c r="I41" s="182">
        <v>20702</v>
      </c>
      <c r="J41" s="182">
        <v>60243</v>
      </c>
      <c r="K41" s="182">
        <v>80945</v>
      </c>
      <c r="L41" s="182">
        <v>11059</v>
      </c>
      <c r="M41" s="182">
        <v>9388</v>
      </c>
      <c r="O41" s="155"/>
      <c r="P41" s="83"/>
      <c r="Q41" s="83"/>
    </row>
    <row r="42" spans="1:17" s="1" customFormat="1">
      <c r="A42" s="174" t="s">
        <v>36</v>
      </c>
      <c r="B42" s="182">
        <v>2477068</v>
      </c>
      <c r="C42" s="182">
        <v>0</v>
      </c>
      <c r="D42" s="182">
        <v>2477068</v>
      </c>
      <c r="E42" s="182">
        <v>155255</v>
      </c>
      <c r="F42" s="182">
        <v>373131</v>
      </c>
      <c r="G42" s="182">
        <v>293205</v>
      </c>
      <c r="H42" s="182">
        <v>821591</v>
      </c>
      <c r="I42" s="182">
        <v>295843</v>
      </c>
      <c r="J42" s="182">
        <v>1245668</v>
      </c>
      <c r="K42" s="182">
        <v>1541511</v>
      </c>
      <c r="L42" s="182">
        <v>77582</v>
      </c>
      <c r="M42" s="182">
        <v>36384</v>
      </c>
      <c r="O42" s="155"/>
      <c r="P42" s="83"/>
      <c r="Q42" s="83"/>
    </row>
    <row r="43" spans="1:17" s="1" customFormat="1">
      <c r="A43" s="174" t="s">
        <v>37</v>
      </c>
      <c r="B43" s="182">
        <v>555200</v>
      </c>
      <c r="C43" s="182">
        <v>17566</v>
      </c>
      <c r="D43" s="182">
        <v>537634</v>
      </c>
      <c r="E43" s="182">
        <v>49359</v>
      </c>
      <c r="F43" s="182">
        <v>95137</v>
      </c>
      <c r="G43" s="182">
        <v>37238</v>
      </c>
      <c r="H43" s="182">
        <v>181734</v>
      </c>
      <c r="I43" s="182">
        <v>55346</v>
      </c>
      <c r="J43" s="182">
        <v>0</v>
      </c>
      <c r="K43" s="182">
        <v>55346</v>
      </c>
      <c r="L43" s="182">
        <v>0</v>
      </c>
      <c r="M43" s="182">
        <v>300554</v>
      </c>
      <c r="O43" s="155"/>
      <c r="P43" s="83"/>
      <c r="Q43" s="83"/>
    </row>
    <row r="44" spans="1:17" s="1" customFormat="1">
      <c r="A44" s="174" t="s">
        <v>566</v>
      </c>
      <c r="B44" s="182">
        <v>590970</v>
      </c>
      <c r="C44" s="182">
        <v>2649</v>
      </c>
      <c r="D44" s="182">
        <v>588321</v>
      </c>
      <c r="E44" s="182">
        <v>119547</v>
      </c>
      <c r="F44" s="182">
        <v>27128</v>
      </c>
      <c r="G44" s="182">
        <v>80307</v>
      </c>
      <c r="H44" s="182">
        <v>226982</v>
      </c>
      <c r="I44" s="182">
        <v>49455</v>
      </c>
      <c r="J44" s="182">
        <v>256513</v>
      </c>
      <c r="K44" s="182">
        <v>305968</v>
      </c>
      <c r="L44" s="182">
        <v>30093</v>
      </c>
      <c r="M44" s="182">
        <v>25278</v>
      </c>
      <c r="O44" s="155"/>
      <c r="P44" s="83"/>
      <c r="Q44" s="83"/>
    </row>
    <row r="45" spans="1:17" s="1" customFormat="1">
      <c r="A45" s="174" t="s">
        <v>39</v>
      </c>
      <c r="B45" s="182">
        <v>3483081</v>
      </c>
      <c r="C45" s="182">
        <v>14702</v>
      </c>
      <c r="D45" s="182">
        <v>3468379</v>
      </c>
      <c r="E45" s="182">
        <v>946821</v>
      </c>
      <c r="F45" s="182">
        <v>545778</v>
      </c>
      <c r="G45" s="182">
        <v>174268</v>
      </c>
      <c r="H45" s="182">
        <v>1666867</v>
      </c>
      <c r="I45" s="182">
        <v>126513</v>
      </c>
      <c r="J45" s="182">
        <v>277373</v>
      </c>
      <c r="K45" s="182">
        <v>403886</v>
      </c>
      <c r="L45" s="182">
        <v>1283113</v>
      </c>
      <c r="M45" s="182">
        <v>114513</v>
      </c>
      <c r="O45" s="155"/>
      <c r="P45" s="83"/>
      <c r="Q45" s="83"/>
    </row>
    <row r="46" spans="1:17" s="1" customFormat="1">
      <c r="A46" s="174" t="s">
        <v>149</v>
      </c>
      <c r="B46" s="182">
        <v>140709</v>
      </c>
      <c r="C46" s="182">
        <v>0</v>
      </c>
      <c r="D46" s="182">
        <v>140709</v>
      </c>
      <c r="E46" s="182">
        <v>25135</v>
      </c>
      <c r="F46" s="182">
        <v>552</v>
      </c>
      <c r="G46" s="182">
        <v>28282</v>
      </c>
      <c r="H46" s="182">
        <v>53969</v>
      </c>
      <c r="I46" s="182">
        <v>8759</v>
      </c>
      <c r="J46" s="182">
        <v>0</v>
      </c>
      <c r="K46" s="182">
        <v>8759</v>
      </c>
      <c r="L46" s="182">
        <v>27603</v>
      </c>
      <c r="M46" s="182">
        <v>50378</v>
      </c>
      <c r="O46" s="155"/>
      <c r="P46" s="83"/>
      <c r="Q46" s="83"/>
    </row>
    <row r="47" spans="1:17" s="1" customFormat="1">
      <c r="A47" s="174" t="s">
        <v>41</v>
      </c>
      <c r="B47" s="182">
        <v>869505</v>
      </c>
      <c r="C47" s="182">
        <v>0</v>
      </c>
      <c r="D47" s="182">
        <v>869505</v>
      </c>
      <c r="E47" s="182">
        <v>747397</v>
      </c>
      <c r="F47" s="182">
        <v>0</v>
      </c>
      <c r="G47" s="182">
        <v>21445</v>
      </c>
      <c r="H47" s="182">
        <v>768842</v>
      </c>
      <c r="I47" s="182">
        <v>26158</v>
      </c>
      <c r="J47" s="182">
        <v>45963</v>
      </c>
      <c r="K47" s="182">
        <v>72121</v>
      </c>
      <c r="L47" s="182">
        <v>16011</v>
      </c>
      <c r="M47" s="182">
        <v>12531</v>
      </c>
      <c r="O47" s="155"/>
      <c r="P47" s="83"/>
      <c r="Q47" s="83"/>
    </row>
    <row r="48" spans="1:17" s="1" customFormat="1">
      <c r="A48" s="174" t="s">
        <v>42</v>
      </c>
      <c r="B48" s="182">
        <v>190815</v>
      </c>
      <c r="C48" s="182">
        <v>3963</v>
      </c>
      <c r="D48" s="182">
        <v>186852</v>
      </c>
      <c r="E48" s="182">
        <v>48382</v>
      </c>
      <c r="F48" s="182">
        <v>29088</v>
      </c>
      <c r="G48" s="182">
        <v>0</v>
      </c>
      <c r="H48" s="182">
        <v>77470</v>
      </c>
      <c r="I48" s="182">
        <v>89433</v>
      </c>
      <c r="J48" s="182">
        <v>0</v>
      </c>
      <c r="K48" s="182">
        <v>89433</v>
      </c>
      <c r="L48" s="182">
        <v>16019</v>
      </c>
      <c r="M48" s="182">
        <v>3930</v>
      </c>
      <c r="O48" s="155"/>
      <c r="P48" s="83"/>
      <c r="Q48" s="83"/>
    </row>
    <row r="49" spans="1:17" s="1" customFormat="1">
      <c r="A49" s="174" t="s">
        <v>43</v>
      </c>
      <c r="B49" s="182">
        <v>1219926</v>
      </c>
      <c r="C49" s="182">
        <v>13885</v>
      </c>
      <c r="D49" s="182">
        <v>1206041</v>
      </c>
      <c r="E49" s="182">
        <v>658056</v>
      </c>
      <c r="F49" s="182">
        <v>10060</v>
      </c>
      <c r="G49" s="182">
        <v>0</v>
      </c>
      <c r="H49" s="182">
        <v>668116</v>
      </c>
      <c r="I49" s="182">
        <v>42390</v>
      </c>
      <c r="J49" s="182">
        <v>291961</v>
      </c>
      <c r="K49" s="182">
        <v>334351</v>
      </c>
      <c r="L49" s="182">
        <v>0</v>
      </c>
      <c r="M49" s="182">
        <v>203574</v>
      </c>
      <c r="O49" s="155"/>
      <c r="P49" s="83"/>
      <c r="Q49" s="83"/>
    </row>
    <row r="50" spans="1:17" s="1" customFormat="1">
      <c r="A50" s="174" t="s">
        <v>44</v>
      </c>
      <c r="B50" s="182">
        <v>3492602</v>
      </c>
      <c r="C50" s="182">
        <v>38132</v>
      </c>
      <c r="D50" s="182">
        <v>3454470</v>
      </c>
      <c r="E50" s="182">
        <v>277477</v>
      </c>
      <c r="F50" s="182">
        <v>237826</v>
      </c>
      <c r="G50" s="182">
        <v>540392</v>
      </c>
      <c r="H50" s="182">
        <v>1055695</v>
      </c>
      <c r="I50" s="182">
        <v>128457</v>
      </c>
      <c r="J50" s="182">
        <v>147693</v>
      </c>
      <c r="K50" s="182">
        <v>276150</v>
      </c>
      <c r="L50" s="182">
        <v>39868</v>
      </c>
      <c r="M50" s="182">
        <v>2082757</v>
      </c>
      <c r="O50" s="155"/>
      <c r="P50" s="83"/>
      <c r="Q50" s="83"/>
    </row>
    <row r="51" spans="1:17" s="1" customFormat="1">
      <c r="A51" s="174" t="s">
        <v>45</v>
      </c>
      <c r="B51" s="182">
        <v>537127</v>
      </c>
      <c r="C51" s="182">
        <v>0</v>
      </c>
      <c r="D51" s="182">
        <v>537127</v>
      </c>
      <c r="E51" s="182">
        <v>16966</v>
      </c>
      <c r="F51" s="182">
        <v>13547</v>
      </c>
      <c r="G51" s="182">
        <v>242394</v>
      </c>
      <c r="H51" s="182">
        <v>272907</v>
      </c>
      <c r="I51" s="182">
        <v>45732</v>
      </c>
      <c r="J51" s="182">
        <v>190552</v>
      </c>
      <c r="K51" s="182">
        <v>236284</v>
      </c>
      <c r="L51" s="182">
        <v>9772</v>
      </c>
      <c r="M51" s="182">
        <v>18164</v>
      </c>
      <c r="O51" s="155"/>
      <c r="P51" s="83"/>
      <c r="Q51" s="83"/>
    </row>
    <row r="52" spans="1:17" s="1" customFormat="1">
      <c r="A52" s="174" t="s">
        <v>46</v>
      </c>
      <c r="B52" s="182">
        <v>101680</v>
      </c>
      <c r="C52" s="182">
        <v>0</v>
      </c>
      <c r="D52" s="182">
        <v>101680</v>
      </c>
      <c r="E52" s="182">
        <v>16134</v>
      </c>
      <c r="F52" s="182">
        <v>20478</v>
      </c>
      <c r="G52" s="182">
        <v>1441</v>
      </c>
      <c r="H52" s="182">
        <v>38053</v>
      </c>
      <c r="I52" s="182">
        <v>18997</v>
      </c>
      <c r="J52" s="182">
        <v>11411</v>
      </c>
      <c r="K52" s="182">
        <v>30408</v>
      </c>
      <c r="L52" s="182">
        <v>10511</v>
      </c>
      <c r="M52" s="182">
        <v>22708</v>
      </c>
      <c r="O52" s="155"/>
      <c r="P52" s="83"/>
      <c r="Q52" s="83"/>
    </row>
    <row r="53" spans="1:17" s="1" customFormat="1">
      <c r="A53" s="174" t="s">
        <v>47</v>
      </c>
      <c r="B53" s="182">
        <v>1307043</v>
      </c>
      <c r="C53" s="182">
        <v>9920</v>
      </c>
      <c r="D53" s="182">
        <v>1297123</v>
      </c>
      <c r="E53" s="182">
        <v>37195</v>
      </c>
      <c r="F53" s="182">
        <v>37596</v>
      </c>
      <c r="G53" s="182">
        <v>192253</v>
      </c>
      <c r="H53" s="182">
        <v>267044</v>
      </c>
      <c r="I53" s="182">
        <v>0</v>
      </c>
      <c r="J53" s="182">
        <v>529278</v>
      </c>
      <c r="K53" s="182">
        <v>529278</v>
      </c>
      <c r="L53" s="182">
        <v>448279</v>
      </c>
      <c r="M53" s="182">
        <v>52522</v>
      </c>
      <c r="O53" s="155"/>
      <c r="P53" s="83"/>
      <c r="Q53" s="83"/>
    </row>
    <row r="54" spans="1:17" s="1" customFormat="1">
      <c r="A54" s="174" t="s">
        <v>48</v>
      </c>
      <c r="B54" s="182">
        <v>1469549</v>
      </c>
      <c r="C54" s="182">
        <v>8263</v>
      </c>
      <c r="D54" s="182">
        <v>1461286</v>
      </c>
      <c r="E54" s="182">
        <v>119669</v>
      </c>
      <c r="F54" s="182">
        <v>146471</v>
      </c>
      <c r="G54" s="182">
        <v>233816</v>
      </c>
      <c r="H54" s="182">
        <v>499956</v>
      </c>
      <c r="I54" s="182">
        <v>78312</v>
      </c>
      <c r="J54" s="182">
        <v>569685</v>
      </c>
      <c r="K54" s="182">
        <v>647997</v>
      </c>
      <c r="L54" s="182">
        <v>11692</v>
      </c>
      <c r="M54" s="182">
        <v>301641</v>
      </c>
      <c r="O54" s="155"/>
      <c r="P54" s="83"/>
      <c r="Q54" s="83"/>
    </row>
    <row r="55" spans="1:17" s="1" customFormat="1">
      <c r="A55" s="174" t="s">
        <v>49</v>
      </c>
      <c r="B55" s="182">
        <v>399156</v>
      </c>
      <c r="C55" s="182">
        <v>2447</v>
      </c>
      <c r="D55" s="182">
        <v>396709</v>
      </c>
      <c r="E55" s="182">
        <v>318384</v>
      </c>
      <c r="F55" s="182">
        <v>14720</v>
      </c>
      <c r="G55" s="182">
        <v>49584</v>
      </c>
      <c r="H55" s="182">
        <v>382688</v>
      </c>
      <c r="I55" s="182">
        <v>0</v>
      </c>
      <c r="J55" s="182">
        <v>0</v>
      </c>
      <c r="K55" s="182">
        <v>0</v>
      </c>
      <c r="L55" s="182">
        <v>14021</v>
      </c>
      <c r="M55" s="182">
        <v>0</v>
      </c>
      <c r="O55" s="155"/>
      <c r="P55" s="83"/>
      <c r="Q55" s="83"/>
    </row>
    <row r="56" spans="1:17" s="1" customFormat="1">
      <c r="A56" s="174" t="s">
        <v>50</v>
      </c>
      <c r="B56" s="182">
        <v>1031812</v>
      </c>
      <c r="C56" s="182">
        <v>1687</v>
      </c>
      <c r="D56" s="182">
        <v>1030125</v>
      </c>
      <c r="E56" s="182">
        <v>32586</v>
      </c>
      <c r="F56" s="182">
        <v>42745</v>
      </c>
      <c r="G56" s="182">
        <v>404070</v>
      </c>
      <c r="H56" s="182">
        <v>479401</v>
      </c>
      <c r="I56" s="182">
        <v>110594</v>
      </c>
      <c r="J56" s="182">
        <v>287206</v>
      </c>
      <c r="K56" s="182">
        <v>397800</v>
      </c>
      <c r="L56" s="182">
        <v>78447</v>
      </c>
      <c r="M56" s="182">
        <v>74477</v>
      </c>
      <c r="O56" s="155"/>
      <c r="P56" s="83"/>
      <c r="Q56" s="83"/>
    </row>
    <row r="57" spans="1:17" s="1" customFormat="1">
      <c r="A57" s="174" t="s">
        <v>51</v>
      </c>
      <c r="B57" s="182">
        <v>115200</v>
      </c>
      <c r="C57" s="182">
        <v>1772</v>
      </c>
      <c r="D57" s="182">
        <v>113428</v>
      </c>
      <c r="E57" s="182">
        <v>54006</v>
      </c>
      <c r="F57" s="182">
        <v>20696</v>
      </c>
      <c r="G57" s="182">
        <v>0</v>
      </c>
      <c r="H57" s="182">
        <v>74702</v>
      </c>
      <c r="I57" s="182">
        <v>0</v>
      </c>
      <c r="J57" s="182">
        <v>0</v>
      </c>
      <c r="K57" s="182">
        <v>0</v>
      </c>
      <c r="L57" s="182">
        <v>37919</v>
      </c>
      <c r="M57" s="182">
        <v>807</v>
      </c>
      <c r="O57" s="155"/>
      <c r="P57" s="83"/>
      <c r="Q57" s="83"/>
    </row>
    <row r="58" spans="1:17" s="1" customFormat="1">
      <c r="A58" s="180" t="s">
        <v>52</v>
      </c>
      <c r="B58" s="183">
        <v>51493584</v>
      </c>
      <c r="C58" s="183">
        <v>703948</v>
      </c>
      <c r="D58" s="183">
        <v>50789636</v>
      </c>
      <c r="E58" s="183">
        <v>14426708</v>
      </c>
      <c r="F58" s="183">
        <v>4129913</v>
      </c>
      <c r="G58" s="183">
        <v>5544428</v>
      </c>
      <c r="H58" s="183">
        <v>24101049</v>
      </c>
      <c r="I58" s="183">
        <v>3614688</v>
      </c>
      <c r="J58" s="183">
        <v>10765845</v>
      </c>
      <c r="K58" s="183">
        <v>14380533</v>
      </c>
      <c r="L58" s="183">
        <v>6475335</v>
      </c>
      <c r="M58" s="183">
        <v>5832719</v>
      </c>
      <c r="O58" s="155"/>
      <c r="P58" s="83"/>
      <c r="Q58" s="83"/>
    </row>
    <row r="59" spans="1:17" s="1" customFormat="1">
      <c r="A59" s="174"/>
      <c r="B59" s="174"/>
      <c r="C59" s="174"/>
      <c r="D59" s="174"/>
      <c r="E59" s="174"/>
      <c r="F59" s="174"/>
      <c r="G59" s="174"/>
      <c r="H59" s="174"/>
      <c r="I59" s="174"/>
      <c r="J59" s="174"/>
      <c r="K59" s="174"/>
      <c r="L59" s="174"/>
      <c r="M59" s="174"/>
      <c r="N59" s="174"/>
      <c r="O59" s="155"/>
      <c r="P59" s="83"/>
      <c r="Q59" s="83"/>
    </row>
    <row r="60" spans="1:17" s="1" customFormat="1" ht="103.5" customHeight="1">
      <c r="A60" s="179" t="s">
        <v>574</v>
      </c>
      <c r="B60" s="179"/>
      <c r="C60" s="179"/>
      <c r="D60" s="179"/>
      <c r="E60" s="179"/>
      <c r="F60" s="179"/>
      <c r="G60" s="179"/>
      <c r="H60" s="179"/>
      <c r="I60" s="174"/>
      <c r="J60" s="174"/>
      <c r="K60" s="174"/>
      <c r="L60" s="174"/>
      <c r="M60" s="174"/>
      <c r="N60" s="174"/>
      <c r="O60" s="155"/>
      <c r="P60" s="83"/>
      <c r="Q60" s="83"/>
    </row>
    <row r="61" spans="1:17" s="1" customFormat="1">
      <c r="A61" s="177"/>
      <c r="B61" s="175"/>
      <c r="C61" s="175"/>
      <c r="D61" s="175"/>
      <c r="E61" s="175"/>
      <c r="F61" s="175"/>
      <c r="G61" s="175"/>
      <c r="H61" s="175"/>
      <c r="I61" s="174"/>
      <c r="J61" s="177"/>
      <c r="K61" s="175"/>
      <c r="L61" s="175"/>
      <c r="M61" s="175"/>
      <c r="N61" s="175"/>
      <c r="O61" s="155"/>
      <c r="P61" s="83"/>
      <c r="Q61" s="83"/>
    </row>
    <row r="62" spans="1:17" s="1" customFormat="1">
      <c r="A62" s="177"/>
      <c r="B62" s="175"/>
      <c r="C62" s="175"/>
      <c r="D62" s="175"/>
      <c r="E62" s="175"/>
      <c r="F62" s="175"/>
      <c r="G62" s="175"/>
      <c r="H62" s="175"/>
      <c r="I62" s="174"/>
      <c r="J62" s="177"/>
      <c r="K62" s="175"/>
      <c r="L62" s="175"/>
      <c r="M62" s="175"/>
      <c r="N62" s="175"/>
      <c r="O62" s="155"/>
      <c r="P62" s="83"/>
      <c r="Q62" s="83"/>
    </row>
    <row r="63" spans="1:17" s="1" customFormat="1">
      <c r="A63" s="177"/>
      <c r="B63" s="175"/>
      <c r="C63" s="175"/>
      <c r="D63" s="175"/>
      <c r="E63" s="175"/>
      <c r="F63" s="175"/>
      <c r="G63" s="175"/>
      <c r="H63" s="175"/>
      <c r="I63" s="174"/>
      <c r="J63" s="177"/>
      <c r="K63" s="175"/>
      <c r="L63" s="175"/>
      <c r="M63" s="175"/>
      <c r="N63" s="175"/>
      <c r="O63" s="155"/>
      <c r="P63" s="83"/>
      <c r="Q63" s="83"/>
    </row>
    <row r="64" spans="1:17" s="1" customFormat="1">
      <c r="A64" s="177"/>
      <c r="B64" s="175"/>
      <c r="C64" s="175"/>
      <c r="D64" s="175"/>
      <c r="E64" s="175"/>
      <c r="F64" s="175"/>
      <c r="G64" s="175"/>
      <c r="H64" s="175"/>
      <c r="I64" s="174"/>
      <c r="J64" s="177"/>
      <c r="K64" s="175"/>
      <c r="L64" s="175"/>
      <c r="M64" s="175"/>
      <c r="N64" s="175"/>
      <c r="O64" s="155"/>
      <c r="P64" s="83"/>
      <c r="Q64" s="83"/>
    </row>
    <row r="65" spans="1:17" s="1" customFormat="1">
      <c r="A65" s="177"/>
      <c r="B65" s="175"/>
      <c r="C65" s="175"/>
      <c r="D65" s="175"/>
      <c r="E65" s="175"/>
      <c r="F65" s="175"/>
      <c r="G65" s="175"/>
      <c r="H65" s="175"/>
      <c r="I65" s="174"/>
      <c r="J65" s="177"/>
      <c r="K65" s="175"/>
      <c r="L65" s="175"/>
      <c r="M65" s="175"/>
      <c r="N65" s="175"/>
      <c r="O65" s="155"/>
      <c r="P65" s="83"/>
      <c r="Q65" s="83"/>
    </row>
    <row r="66" spans="1:17" s="1" customFormat="1">
      <c r="A66" s="177"/>
      <c r="B66" s="175"/>
      <c r="C66" s="175"/>
      <c r="D66" s="175"/>
      <c r="E66" s="175"/>
      <c r="F66" s="175"/>
      <c r="G66" s="175"/>
      <c r="H66" s="175"/>
      <c r="I66" s="174"/>
      <c r="J66" s="177"/>
      <c r="K66" s="175"/>
      <c r="L66" s="175"/>
      <c r="M66" s="175"/>
      <c r="N66" s="175"/>
      <c r="O66" s="155"/>
      <c r="P66" s="83"/>
      <c r="Q66" s="83"/>
    </row>
    <row r="67" spans="1:17" s="1" customFormat="1">
      <c r="A67" s="174"/>
      <c r="B67" s="175"/>
      <c r="C67" s="175"/>
      <c r="D67" s="175"/>
      <c r="E67" s="175"/>
      <c r="F67" s="175"/>
      <c r="G67" s="175"/>
      <c r="H67" s="175"/>
      <c r="I67" s="174"/>
      <c r="J67" s="178"/>
      <c r="K67" s="175"/>
      <c r="L67" s="175"/>
      <c r="M67" s="175"/>
      <c r="N67" s="175"/>
      <c r="O67" s="155"/>
      <c r="P67" s="83"/>
      <c r="Q67" s="83"/>
    </row>
    <row r="68" spans="1:17" s="1" customFormat="1">
      <c r="A68" s="175"/>
      <c r="B68" s="175"/>
      <c r="C68" s="175"/>
      <c r="D68" s="175"/>
      <c r="E68" s="175"/>
      <c r="F68" s="175"/>
      <c r="G68" s="175"/>
      <c r="H68" s="175"/>
      <c r="I68" s="175"/>
      <c r="J68" s="175"/>
      <c r="K68" s="175"/>
      <c r="L68" s="175"/>
      <c r="M68" s="175"/>
      <c r="N68" s="175"/>
      <c r="O68" s="155"/>
      <c r="P68" s="83"/>
      <c r="Q68" s="83"/>
    </row>
    <row r="69" spans="1:17" s="1" customFormat="1">
      <c r="A69" s="175"/>
      <c r="B69" s="175"/>
      <c r="C69" s="175"/>
      <c r="D69" s="175"/>
      <c r="E69" s="175"/>
      <c r="F69" s="175"/>
      <c r="G69" s="175"/>
      <c r="H69" s="174"/>
      <c r="I69" s="175"/>
      <c r="J69" s="174"/>
      <c r="K69" s="174"/>
      <c r="L69" s="174"/>
      <c r="M69" s="174"/>
      <c r="N69" s="174"/>
      <c r="O69" s="155"/>
      <c r="P69" s="83"/>
      <c r="Q69" s="83"/>
    </row>
    <row r="70" spans="1:17" s="1" customFormat="1">
      <c r="A70" s="175"/>
      <c r="B70" s="175"/>
      <c r="C70" s="175"/>
      <c r="D70" s="175"/>
      <c r="E70" s="175"/>
      <c r="F70" s="175"/>
      <c r="G70" s="175"/>
      <c r="H70" s="174"/>
      <c r="I70" s="175"/>
      <c r="J70" s="174"/>
      <c r="K70" s="174"/>
      <c r="L70" s="174"/>
      <c r="M70" s="174"/>
      <c r="N70" s="174"/>
      <c r="O70" s="155"/>
      <c r="P70" s="83"/>
      <c r="Q70" s="83"/>
    </row>
    <row r="71" spans="1:17" s="1" customFormat="1">
      <c r="A71" s="175"/>
      <c r="B71" s="175"/>
      <c r="C71" s="175"/>
      <c r="D71" s="175"/>
      <c r="E71" s="175"/>
      <c r="F71" s="175"/>
      <c r="G71" s="175"/>
      <c r="H71" s="174"/>
      <c r="I71" s="175"/>
      <c r="J71" s="174"/>
      <c r="K71" s="174"/>
      <c r="L71" s="174"/>
      <c r="M71" s="174"/>
      <c r="N71" s="174"/>
      <c r="O71" s="155"/>
      <c r="P71" s="83"/>
      <c r="Q71" s="83"/>
    </row>
    <row r="72" spans="1:17" s="1" customFormat="1">
      <c r="A72" s="175"/>
      <c r="B72" s="175"/>
      <c r="C72" s="175"/>
      <c r="D72" s="175"/>
      <c r="E72" s="175"/>
      <c r="F72" s="175"/>
      <c r="G72" s="175"/>
      <c r="H72" s="174"/>
      <c r="I72" s="174"/>
      <c r="J72" s="174"/>
      <c r="K72" s="174"/>
      <c r="L72" s="174"/>
      <c r="M72" s="174"/>
      <c r="N72" s="174"/>
      <c r="O72" s="155"/>
      <c r="P72" s="83"/>
      <c r="Q72" s="83"/>
    </row>
    <row r="73" spans="1:17" s="1" customFormat="1">
      <c r="A73" s="175"/>
      <c r="B73" s="175"/>
      <c r="C73" s="175"/>
      <c r="D73" s="175"/>
      <c r="E73" s="175"/>
      <c r="F73" s="175"/>
      <c r="G73" s="175"/>
      <c r="H73" s="174"/>
      <c r="I73" s="175"/>
      <c r="J73" s="174"/>
      <c r="K73" s="174"/>
      <c r="L73" s="174"/>
      <c r="M73" s="174"/>
      <c r="N73" s="174"/>
      <c r="O73" s="155"/>
      <c r="P73" s="83"/>
      <c r="Q73" s="83"/>
    </row>
    <row r="74" spans="1:17" s="1" customFormat="1">
      <c r="A74" s="175"/>
      <c r="B74" s="175"/>
      <c r="C74" s="175"/>
      <c r="D74" s="175"/>
      <c r="E74" s="175"/>
      <c r="F74" s="175"/>
      <c r="G74" s="175"/>
      <c r="H74" s="174"/>
      <c r="I74" s="174"/>
      <c r="J74" s="174"/>
      <c r="K74" s="174"/>
      <c r="L74" s="174"/>
      <c r="M74" s="174"/>
      <c r="N74" s="174"/>
      <c r="O74" s="155"/>
      <c r="P74" s="83"/>
      <c r="Q74" s="83"/>
    </row>
    <row r="75" spans="1:17" s="1" customFormat="1">
      <c r="A75" s="175"/>
      <c r="B75" s="175"/>
      <c r="C75" s="175"/>
      <c r="D75" s="175"/>
      <c r="E75" s="175"/>
      <c r="F75" s="175"/>
      <c r="G75" s="175"/>
      <c r="H75" s="174"/>
      <c r="I75" s="175"/>
      <c r="J75" s="174"/>
      <c r="K75" s="174"/>
      <c r="L75" s="174"/>
      <c r="M75" s="174"/>
      <c r="N75" s="174"/>
      <c r="O75" s="155"/>
      <c r="P75" s="83"/>
      <c r="Q75" s="83"/>
    </row>
    <row r="76" spans="1:17" s="1" customFormat="1">
      <c r="A76" s="175"/>
      <c r="B76" s="175"/>
      <c r="C76" s="175"/>
      <c r="D76" s="175"/>
      <c r="E76" s="175"/>
      <c r="F76" s="175"/>
      <c r="G76" s="175"/>
      <c r="H76" s="174"/>
      <c r="I76" s="175"/>
      <c r="J76" s="174"/>
      <c r="K76" s="174"/>
      <c r="L76" s="174"/>
      <c r="M76" s="174"/>
      <c r="N76" s="174"/>
      <c r="O76" s="155"/>
      <c r="P76" s="83"/>
      <c r="Q76" s="83"/>
    </row>
    <row r="77" spans="1:17" s="1" customFormat="1">
      <c r="A77" s="175"/>
      <c r="B77" s="175"/>
      <c r="C77" s="175"/>
      <c r="D77" s="175"/>
      <c r="E77" s="175"/>
      <c r="F77" s="175"/>
      <c r="G77" s="175"/>
      <c r="H77" s="174"/>
      <c r="I77" s="174"/>
      <c r="J77" s="174"/>
      <c r="K77" s="174"/>
      <c r="L77" s="174"/>
      <c r="M77" s="174"/>
      <c r="N77" s="174"/>
      <c r="O77" s="155"/>
      <c r="P77" s="83"/>
      <c r="Q77" s="83"/>
    </row>
    <row r="78" spans="1:17" s="1" customFormat="1">
      <c r="A78" s="175"/>
      <c r="B78" s="175"/>
      <c r="C78" s="175"/>
      <c r="D78" s="175"/>
      <c r="E78" s="175"/>
      <c r="F78" s="175"/>
      <c r="G78" s="175"/>
      <c r="H78" s="174"/>
      <c r="I78" s="174"/>
      <c r="J78" s="174"/>
      <c r="K78" s="174"/>
      <c r="L78" s="174"/>
      <c r="M78" s="174"/>
      <c r="N78" s="174"/>
      <c r="O78" s="155"/>
      <c r="P78" s="83"/>
      <c r="Q78" s="83"/>
    </row>
    <row r="79" spans="1:17" s="1" customFormat="1">
      <c r="A79" s="175"/>
      <c r="B79" s="175"/>
      <c r="C79" s="175"/>
      <c r="D79" s="175"/>
      <c r="E79" s="175"/>
      <c r="F79" s="175"/>
      <c r="G79" s="175"/>
      <c r="H79" s="174"/>
      <c r="I79" s="175"/>
      <c r="J79" s="174"/>
      <c r="K79" s="174"/>
      <c r="L79" s="174"/>
      <c r="M79" s="174"/>
      <c r="N79" s="174"/>
      <c r="O79" s="155"/>
      <c r="P79" s="83"/>
      <c r="Q79" s="83"/>
    </row>
    <row r="80" spans="1:17" s="1" customFormat="1">
      <c r="A80" s="175"/>
      <c r="B80" s="175"/>
      <c r="C80" s="175"/>
      <c r="D80" s="175"/>
      <c r="E80" s="175"/>
      <c r="F80" s="175"/>
      <c r="G80" s="175"/>
      <c r="H80" s="174"/>
      <c r="I80" s="175"/>
      <c r="J80" s="174"/>
      <c r="K80" s="174"/>
      <c r="L80" s="174"/>
      <c r="M80" s="174"/>
      <c r="N80" s="174"/>
      <c r="O80" s="155"/>
      <c r="P80" s="83"/>
      <c r="Q80" s="83"/>
    </row>
    <row r="81" spans="1:17" s="1" customFormat="1">
      <c r="A81" s="175"/>
      <c r="B81" s="175"/>
      <c r="C81" s="175"/>
      <c r="D81" s="175"/>
      <c r="E81" s="175"/>
      <c r="F81" s="175"/>
      <c r="G81" s="175"/>
      <c r="H81" s="174"/>
      <c r="I81" s="175"/>
      <c r="J81" s="174"/>
      <c r="K81" s="174"/>
      <c r="L81" s="174"/>
      <c r="M81" s="174"/>
      <c r="N81" s="174"/>
      <c r="O81" s="155"/>
      <c r="P81" s="83"/>
      <c r="Q81" s="83"/>
    </row>
    <row r="82" spans="1:17" s="1" customFormat="1">
      <c r="A82" s="175"/>
      <c r="B82" s="175"/>
      <c r="C82" s="175"/>
      <c r="D82" s="175"/>
      <c r="E82" s="175"/>
      <c r="F82" s="175"/>
      <c r="G82" s="175"/>
      <c r="H82" s="174"/>
      <c r="I82" s="175"/>
      <c r="J82" s="174"/>
      <c r="K82" s="174"/>
      <c r="L82" s="174"/>
      <c r="M82" s="174"/>
      <c r="N82" s="174"/>
      <c r="O82" s="155"/>
      <c r="P82" s="83"/>
      <c r="Q82" s="83"/>
    </row>
    <row r="83" spans="1:17" s="1" customFormat="1">
      <c r="A83" s="175"/>
      <c r="B83" s="175"/>
      <c r="C83" s="175"/>
      <c r="D83" s="175"/>
      <c r="E83" s="175"/>
      <c r="F83" s="175"/>
      <c r="G83" s="175"/>
      <c r="H83" s="174"/>
      <c r="I83" s="175"/>
      <c r="J83" s="174"/>
      <c r="K83" s="174"/>
      <c r="L83" s="174"/>
      <c r="M83" s="174"/>
      <c r="N83" s="174"/>
      <c r="O83" s="155"/>
      <c r="P83" s="83"/>
      <c r="Q83" s="83"/>
    </row>
    <row r="84" spans="1:17" s="1" customFormat="1">
      <c r="A84" s="175"/>
      <c r="B84" s="175"/>
      <c r="C84" s="175"/>
      <c r="D84" s="175"/>
      <c r="E84" s="174"/>
      <c r="F84" s="174"/>
      <c r="G84" s="174"/>
      <c r="H84" s="174"/>
      <c r="I84" s="174"/>
      <c r="J84" s="174"/>
      <c r="K84" s="174"/>
      <c r="L84" s="174"/>
      <c r="M84" s="174"/>
      <c r="N84" s="174"/>
      <c r="O84" s="155"/>
      <c r="P84" s="83"/>
      <c r="Q84" s="83"/>
    </row>
    <row r="85" spans="1:17" s="1" customFormat="1">
      <c r="A85" s="175"/>
      <c r="B85" s="175"/>
      <c r="C85" s="175"/>
      <c r="D85" s="175"/>
      <c r="E85" s="174"/>
      <c r="F85" s="174"/>
      <c r="G85" s="174"/>
      <c r="H85" s="174"/>
      <c r="I85" s="174"/>
      <c r="J85" s="174"/>
      <c r="K85" s="174"/>
      <c r="L85" s="174"/>
      <c r="M85" s="174"/>
      <c r="N85" s="174"/>
      <c r="O85" s="155"/>
      <c r="P85" s="83"/>
      <c r="Q85" s="83"/>
    </row>
    <row r="86" spans="1:17" s="1" customFormat="1">
      <c r="A86" s="175"/>
      <c r="B86" s="175"/>
      <c r="C86" s="175"/>
      <c r="D86" s="175"/>
      <c r="E86" s="174"/>
      <c r="F86" s="174"/>
      <c r="G86" s="174"/>
      <c r="H86" s="174"/>
      <c r="I86" s="174"/>
      <c r="J86" s="174"/>
      <c r="K86" s="174"/>
      <c r="L86" s="174"/>
      <c r="M86" s="174"/>
      <c r="N86" s="174"/>
      <c r="O86" s="155"/>
      <c r="P86" s="83"/>
      <c r="Q86" s="83"/>
    </row>
    <row r="87" spans="1:17" s="1" customFormat="1">
      <c r="A87" s="175"/>
      <c r="B87" s="175"/>
      <c r="C87" s="175"/>
      <c r="D87" s="175"/>
      <c r="E87" s="174"/>
      <c r="F87" s="174"/>
      <c r="G87" s="174"/>
      <c r="H87" s="174"/>
      <c r="I87" s="174"/>
      <c r="J87" s="174"/>
      <c r="K87" s="174"/>
      <c r="L87" s="174"/>
      <c r="M87" s="174"/>
      <c r="N87" s="174"/>
      <c r="O87" s="155"/>
      <c r="P87" s="83"/>
      <c r="Q87" s="83"/>
    </row>
    <row r="88" spans="1:17" s="1" customFormat="1">
      <c r="A88" s="175"/>
      <c r="B88" s="175"/>
      <c r="C88" s="175"/>
      <c r="D88" s="175"/>
      <c r="E88" s="174"/>
      <c r="F88" s="174"/>
      <c r="G88" s="174"/>
      <c r="H88" s="174"/>
      <c r="I88" s="174"/>
      <c r="J88" s="174"/>
      <c r="K88" s="174"/>
      <c r="L88" s="174"/>
      <c r="M88" s="174"/>
      <c r="N88" s="174"/>
      <c r="O88" s="155"/>
      <c r="P88" s="83"/>
      <c r="Q88" s="83"/>
    </row>
    <row r="89" spans="1:17" s="1" customFormat="1">
      <c r="A89" s="175"/>
      <c r="B89" s="175"/>
      <c r="C89" s="175"/>
      <c r="D89" s="175"/>
      <c r="E89" s="174"/>
      <c r="F89" s="174"/>
      <c r="G89" s="174"/>
      <c r="H89" s="174"/>
      <c r="I89" s="174"/>
      <c r="J89" s="174"/>
      <c r="K89" s="174"/>
      <c r="L89" s="174"/>
      <c r="M89" s="174"/>
      <c r="N89" s="174"/>
      <c r="O89" s="155"/>
      <c r="P89" s="83"/>
      <c r="Q89" s="83"/>
    </row>
    <row r="90" spans="1:17" s="1" customFormat="1">
      <c r="A90" s="175"/>
      <c r="B90" s="175"/>
      <c r="C90" s="175"/>
      <c r="D90" s="175"/>
      <c r="E90" s="174"/>
      <c r="F90" s="174"/>
      <c r="G90" s="174"/>
      <c r="H90" s="174"/>
      <c r="I90" s="174"/>
      <c r="J90" s="174"/>
      <c r="K90" s="174"/>
      <c r="L90" s="174"/>
      <c r="M90" s="174"/>
      <c r="N90" s="174"/>
      <c r="O90" s="155"/>
      <c r="P90" s="83"/>
      <c r="Q90" s="83"/>
    </row>
    <row r="91" spans="1:17" s="1" customFormat="1">
      <c r="A91" s="175"/>
      <c r="B91" s="175"/>
      <c r="C91" s="175"/>
      <c r="D91" s="175"/>
      <c r="E91" s="174"/>
      <c r="F91" s="174"/>
      <c r="G91" s="174"/>
      <c r="H91" s="174"/>
      <c r="I91" s="174"/>
      <c r="J91" s="174"/>
      <c r="K91" s="174"/>
      <c r="L91" s="174"/>
      <c r="M91" s="174"/>
      <c r="N91" s="174"/>
      <c r="O91" s="155"/>
      <c r="P91" s="83"/>
      <c r="Q91" s="83"/>
    </row>
    <row r="92" spans="1:17" s="1" customFormat="1">
      <c r="A92" s="175"/>
      <c r="B92" s="175"/>
      <c r="C92" s="175"/>
      <c r="D92" s="175"/>
      <c r="E92" s="174"/>
      <c r="F92" s="174"/>
      <c r="G92" s="174"/>
      <c r="H92" s="174"/>
      <c r="I92" s="174"/>
      <c r="J92" s="174"/>
      <c r="K92" s="174"/>
      <c r="L92" s="174"/>
      <c r="M92" s="174"/>
      <c r="N92" s="174"/>
      <c r="O92" s="155"/>
      <c r="P92" s="83"/>
      <c r="Q92" s="83"/>
    </row>
    <row r="93" spans="1:17" s="1" customFormat="1">
      <c r="A93" s="175"/>
      <c r="B93" s="175"/>
      <c r="C93" s="175"/>
      <c r="D93" s="175"/>
      <c r="E93" s="174"/>
      <c r="F93" s="174"/>
      <c r="G93" s="174"/>
      <c r="H93" s="174"/>
      <c r="I93" s="174"/>
      <c r="J93" s="174"/>
      <c r="K93" s="174"/>
      <c r="L93" s="174"/>
      <c r="M93" s="174"/>
      <c r="N93" s="174"/>
      <c r="O93" s="155"/>
      <c r="P93" s="83"/>
      <c r="Q93" s="83"/>
    </row>
    <row r="94" spans="1:17" s="1" customFormat="1">
      <c r="A94" s="174"/>
      <c r="B94" s="174"/>
      <c r="C94" s="174"/>
      <c r="D94" s="174"/>
      <c r="E94" s="174"/>
      <c r="F94" s="174"/>
      <c r="G94" s="174"/>
      <c r="H94" s="174"/>
      <c r="I94" s="174"/>
      <c r="J94" s="174"/>
      <c r="K94" s="174"/>
      <c r="L94" s="174"/>
      <c r="M94" s="174"/>
      <c r="N94" s="174"/>
      <c r="O94" s="155"/>
      <c r="P94" s="83"/>
      <c r="Q94" s="83"/>
    </row>
    <row r="95" spans="1:17" s="1" customFormat="1">
      <c r="A95" s="174"/>
      <c r="B95" s="174"/>
      <c r="C95" s="174"/>
      <c r="D95" s="174"/>
      <c r="E95" s="174"/>
      <c r="F95" s="174"/>
      <c r="G95" s="174"/>
      <c r="H95" s="174"/>
      <c r="I95" s="174"/>
      <c r="J95" s="174"/>
      <c r="K95" s="174"/>
      <c r="L95" s="174"/>
      <c r="M95" s="174"/>
      <c r="N95" s="174"/>
      <c r="O95" s="155"/>
      <c r="P95" s="83"/>
      <c r="Q95" s="83"/>
    </row>
    <row r="96" spans="1:17" s="1" customFormat="1">
      <c r="A96" s="174"/>
      <c r="B96" s="174"/>
      <c r="C96" s="174"/>
      <c r="D96" s="174"/>
      <c r="E96" s="174"/>
      <c r="F96" s="174"/>
      <c r="G96" s="174"/>
      <c r="H96" s="174"/>
      <c r="I96" s="174"/>
      <c r="J96" s="174"/>
      <c r="K96" s="174"/>
      <c r="L96" s="174"/>
      <c r="M96" s="174"/>
      <c r="N96" s="174"/>
      <c r="O96" s="155"/>
      <c r="P96" s="83"/>
      <c r="Q96" s="83"/>
    </row>
    <row r="97" spans="1:17" s="1" customFormat="1">
      <c r="A97" s="174"/>
      <c r="B97" s="174"/>
      <c r="C97" s="174"/>
      <c r="D97" s="174"/>
      <c r="E97" s="174"/>
      <c r="F97" s="174"/>
      <c r="G97" s="174"/>
      <c r="H97" s="174"/>
      <c r="I97" s="174"/>
      <c r="J97" s="174"/>
      <c r="K97" s="174"/>
      <c r="L97" s="174"/>
      <c r="M97" s="174"/>
      <c r="N97" s="174"/>
      <c r="O97" s="155"/>
      <c r="P97" s="83"/>
      <c r="Q97" s="83"/>
    </row>
    <row r="98" spans="1:17" s="1" customFormat="1">
      <c r="A98" s="174"/>
      <c r="B98" s="174"/>
      <c r="C98" s="174"/>
      <c r="D98" s="174"/>
      <c r="E98" s="174"/>
      <c r="F98" s="174"/>
      <c r="G98" s="174"/>
      <c r="H98" s="174"/>
      <c r="I98" s="174"/>
      <c r="J98" s="174"/>
      <c r="K98" s="174"/>
      <c r="L98" s="174"/>
      <c r="M98" s="174"/>
      <c r="N98" s="174"/>
      <c r="O98" s="155"/>
      <c r="P98" s="83"/>
      <c r="Q98" s="83"/>
    </row>
    <row r="99" spans="1:17" s="1" customFormat="1">
      <c r="A99" s="174"/>
      <c r="B99" s="174"/>
      <c r="C99" s="174"/>
      <c r="D99" s="174"/>
      <c r="E99" s="174"/>
      <c r="F99" s="174"/>
      <c r="G99" s="174"/>
      <c r="H99" s="174"/>
      <c r="I99" s="174"/>
      <c r="J99" s="174"/>
      <c r="K99" s="174"/>
      <c r="L99" s="174"/>
      <c r="M99" s="174"/>
      <c r="N99" s="174"/>
      <c r="O99" s="155"/>
      <c r="P99" s="83"/>
      <c r="Q99" s="83"/>
    </row>
    <row r="100" spans="1:17" s="1" customFormat="1">
      <c r="A100" s="174"/>
      <c r="B100" s="174"/>
      <c r="C100" s="174"/>
      <c r="D100" s="174"/>
      <c r="E100" s="174"/>
      <c r="F100" s="174"/>
      <c r="G100" s="174"/>
      <c r="H100" s="174"/>
      <c r="I100" s="174"/>
      <c r="J100" s="174"/>
      <c r="K100" s="174"/>
      <c r="L100" s="174"/>
      <c r="M100" s="174"/>
      <c r="N100" s="174"/>
      <c r="O100" s="155"/>
      <c r="P100" s="83"/>
      <c r="Q100" s="83"/>
    </row>
    <row r="101" spans="1:17" s="1" customFormat="1">
      <c r="A101" s="174"/>
      <c r="B101" s="174"/>
      <c r="C101" s="174"/>
      <c r="D101" s="174"/>
      <c r="E101" s="174"/>
      <c r="F101" s="174"/>
      <c r="G101" s="174"/>
      <c r="H101" s="174"/>
      <c r="I101" s="174"/>
      <c r="J101" s="174"/>
      <c r="K101" s="174"/>
      <c r="L101" s="174"/>
      <c r="M101" s="174"/>
      <c r="N101" s="174"/>
      <c r="O101" s="155"/>
      <c r="P101" s="83"/>
      <c r="Q101" s="83"/>
    </row>
    <row r="102" spans="1:17" s="1" customFormat="1">
      <c r="A102" s="174"/>
      <c r="B102" s="174"/>
      <c r="C102" s="174"/>
      <c r="D102" s="174"/>
      <c r="E102" s="174"/>
      <c r="F102" s="174"/>
      <c r="G102" s="174"/>
      <c r="H102" s="174"/>
      <c r="I102" s="174"/>
      <c r="J102" s="174"/>
      <c r="K102" s="174"/>
      <c r="L102" s="174"/>
      <c r="M102" s="174"/>
      <c r="N102" s="174"/>
      <c r="O102" s="155"/>
      <c r="P102" s="83"/>
      <c r="Q102" s="83"/>
    </row>
    <row r="103" spans="1:17" s="1" customFormat="1">
      <c r="A103" s="174"/>
      <c r="B103" s="174"/>
      <c r="C103" s="174"/>
      <c r="D103" s="174"/>
      <c r="E103" s="174"/>
      <c r="F103" s="174"/>
      <c r="G103" s="174"/>
      <c r="H103" s="174"/>
      <c r="I103" s="174"/>
      <c r="J103" s="174"/>
      <c r="K103" s="174"/>
      <c r="L103" s="174"/>
      <c r="M103" s="174"/>
      <c r="N103" s="174"/>
      <c r="O103" s="155"/>
      <c r="P103" s="83"/>
      <c r="Q103" s="83"/>
    </row>
    <row r="104" spans="1:17" s="1" customFormat="1">
      <c r="A104" s="174"/>
      <c r="B104" s="174"/>
      <c r="C104" s="174"/>
      <c r="D104" s="174"/>
      <c r="E104" s="174"/>
      <c r="F104" s="174"/>
      <c r="G104" s="174"/>
      <c r="H104" s="174"/>
      <c r="I104" s="174"/>
      <c r="J104" s="174"/>
      <c r="K104" s="174"/>
      <c r="L104" s="174"/>
      <c r="M104" s="174"/>
      <c r="N104" s="174"/>
      <c r="O104" s="155"/>
      <c r="P104" s="83"/>
      <c r="Q104" s="83"/>
    </row>
    <row r="105" spans="1:17" s="1" customFormat="1">
      <c r="A105" s="174"/>
      <c r="B105" s="174"/>
      <c r="C105" s="174"/>
      <c r="D105" s="174"/>
      <c r="E105" s="174"/>
      <c r="F105" s="174"/>
      <c r="G105" s="174"/>
      <c r="H105" s="174"/>
      <c r="I105" s="174"/>
      <c r="J105" s="174"/>
      <c r="K105" s="174"/>
      <c r="L105" s="174"/>
      <c r="M105" s="174"/>
      <c r="N105" s="174"/>
      <c r="O105" s="155"/>
      <c r="P105" s="83"/>
      <c r="Q105" s="83"/>
    </row>
    <row r="106" spans="1:17" s="1" customFormat="1">
      <c r="A106" s="174"/>
      <c r="B106" s="174"/>
      <c r="C106" s="174"/>
      <c r="D106" s="174"/>
      <c r="E106" s="174"/>
      <c r="F106" s="174"/>
      <c r="G106" s="174"/>
      <c r="H106" s="174"/>
      <c r="I106" s="174"/>
      <c r="J106" s="174"/>
      <c r="K106" s="174"/>
      <c r="L106" s="174"/>
      <c r="M106" s="174"/>
      <c r="N106" s="174"/>
      <c r="O106" s="155"/>
      <c r="P106" s="83"/>
      <c r="Q106" s="83"/>
    </row>
    <row r="107" spans="1:17" s="1" customFormat="1">
      <c r="A107" s="174"/>
      <c r="B107" s="174"/>
      <c r="C107" s="174"/>
      <c r="D107" s="174"/>
      <c r="E107" s="174"/>
      <c r="F107" s="174"/>
      <c r="G107" s="174"/>
      <c r="H107" s="174"/>
      <c r="I107" s="174"/>
      <c r="J107" s="174"/>
      <c r="K107" s="174"/>
      <c r="L107" s="174"/>
      <c r="M107" s="174"/>
      <c r="N107" s="174"/>
      <c r="O107" s="155"/>
      <c r="P107" s="83"/>
      <c r="Q107" s="83"/>
    </row>
    <row r="108" spans="1:17" s="1" customFormat="1">
      <c r="A108" s="174"/>
      <c r="B108" s="174"/>
      <c r="C108" s="174"/>
      <c r="D108" s="174"/>
      <c r="E108" s="174"/>
      <c r="F108" s="174"/>
      <c r="G108" s="174"/>
      <c r="H108" s="174"/>
      <c r="I108" s="174"/>
      <c r="J108" s="174"/>
      <c r="K108" s="174"/>
      <c r="L108" s="174"/>
      <c r="M108" s="174"/>
      <c r="N108" s="174"/>
      <c r="O108" s="155"/>
      <c r="P108" s="83"/>
      <c r="Q108" s="83"/>
    </row>
    <row r="109" spans="1:17" s="1" customFormat="1">
      <c r="A109" s="174"/>
      <c r="B109" s="174"/>
      <c r="C109" s="174"/>
      <c r="D109" s="174"/>
      <c r="E109" s="174"/>
      <c r="F109" s="174"/>
      <c r="G109" s="174"/>
      <c r="H109" s="174"/>
      <c r="I109" s="174"/>
      <c r="J109" s="174"/>
      <c r="K109" s="174"/>
      <c r="L109" s="174"/>
      <c r="M109" s="174"/>
      <c r="N109" s="174"/>
      <c r="O109" s="155"/>
      <c r="P109" s="83"/>
      <c r="Q109" s="83"/>
    </row>
    <row r="110" spans="1:17" s="1" customFormat="1">
      <c r="A110" s="174"/>
      <c r="B110" s="174"/>
      <c r="C110" s="174"/>
      <c r="D110" s="174"/>
      <c r="E110" s="174"/>
      <c r="F110" s="174"/>
      <c r="G110" s="174"/>
      <c r="H110" s="174"/>
      <c r="I110" s="174"/>
      <c r="J110" s="174"/>
      <c r="K110" s="174"/>
      <c r="L110" s="174"/>
      <c r="M110" s="174"/>
      <c r="N110" s="174"/>
      <c r="O110" s="155"/>
      <c r="P110" s="83"/>
      <c r="Q110" s="83"/>
    </row>
    <row r="111" spans="1:17" s="1" customFormat="1">
      <c r="A111" s="174"/>
      <c r="B111" s="174"/>
      <c r="C111" s="174"/>
      <c r="D111" s="174"/>
      <c r="E111" s="174"/>
      <c r="F111" s="174"/>
      <c r="G111" s="174"/>
      <c r="H111" s="174"/>
      <c r="I111" s="174"/>
      <c r="J111" s="174"/>
      <c r="K111" s="174"/>
      <c r="L111" s="174"/>
      <c r="M111" s="174"/>
      <c r="N111" s="174"/>
      <c r="O111" s="155"/>
      <c r="P111" s="83"/>
      <c r="Q111" s="83"/>
    </row>
    <row r="112" spans="1:17" s="1" customFormat="1">
      <c r="A112" s="174"/>
      <c r="B112" s="174"/>
      <c r="C112" s="174"/>
      <c r="D112" s="174"/>
      <c r="E112" s="174"/>
      <c r="F112" s="174"/>
      <c r="G112" s="174"/>
      <c r="H112" s="174"/>
      <c r="I112" s="174"/>
      <c r="J112" s="174"/>
      <c r="K112" s="174"/>
      <c r="L112" s="174"/>
      <c r="M112" s="174"/>
      <c r="N112" s="174"/>
      <c r="O112" s="155"/>
      <c r="P112" s="83"/>
      <c r="Q112" s="83"/>
    </row>
    <row r="113" spans="1:17" s="1" customFormat="1">
      <c r="A113" s="174"/>
      <c r="B113" s="174"/>
      <c r="C113" s="174"/>
      <c r="D113" s="174"/>
      <c r="E113" s="174"/>
      <c r="F113" s="174"/>
      <c r="G113" s="174"/>
      <c r="H113" s="174"/>
      <c r="I113" s="174"/>
      <c r="J113" s="174"/>
      <c r="K113" s="174"/>
      <c r="L113" s="174"/>
      <c r="M113" s="174"/>
      <c r="N113" s="174"/>
      <c r="O113" s="155"/>
      <c r="P113" s="83"/>
      <c r="Q113" s="83"/>
    </row>
    <row r="114" spans="1:17" s="1" customFormat="1">
      <c r="A114" s="174"/>
      <c r="B114" s="174"/>
      <c r="C114" s="174"/>
      <c r="D114" s="174"/>
      <c r="E114" s="174"/>
      <c r="F114" s="174"/>
      <c r="G114" s="174"/>
      <c r="H114" s="174"/>
      <c r="I114" s="174"/>
      <c r="J114" s="174"/>
      <c r="K114" s="174"/>
      <c r="L114" s="174"/>
      <c r="M114" s="174"/>
      <c r="N114" s="174"/>
      <c r="O114" s="155"/>
      <c r="P114" s="83"/>
      <c r="Q114" s="83"/>
    </row>
    <row r="115" spans="1:17" s="1" customFormat="1">
      <c r="A115" s="174"/>
      <c r="B115" s="174"/>
      <c r="C115" s="174"/>
      <c r="D115" s="174"/>
      <c r="E115" s="174"/>
      <c r="F115" s="174"/>
      <c r="G115" s="174"/>
      <c r="H115" s="174"/>
      <c r="I115" s="174"/>
      <c r="J115" s="174"/>
      <c r="K115" s="174"/>
      <c r="L115" s="174"/>
      <c r="M115" s="174"/>
      <c r="N115" s="174"/>
      <c r="O115" s="155"/>
      <c r="P115" s="83"/>
      <c r="Q115" s="83"/>
    </row>
    <row r="116" spans="1:17" s="1" customFormat="1">
      <c r="A116" s="174"/>
      <c r="B116" s="174"/>
      <c r="C116" s="174"/>
      <c r="D116" s="174"/>
      <c r="E116" s="174"/>
      <c r="F116" s="174"/>
      <c r="G116" s="174"/>
      <c r="H116" s="174"/>
      <c r="I116" s="174"/>
      <c r="J116" s="174"/>
      <c r="K116" s="174"/>
      <c r="L116" s="174"/>
      <c r="M116" s="174"/>
      <c r="N116" s="174"/>
      <c r="O116" s="155"/>
      <c r="P116" s="83"/>
      <c r="Q116" s="83"/>
    </row>
    <row r="117" spans="1:17" s="1" customFormat="1">
      <c r="A117" s="174"/>
      <c r="B117" s="174"/>
      <c r="C117" s="174"/>
      <c r="D117" s="174"/>
      <c r="E117" s="174"/>
      <c r="F117" s="174"/>
      <c r="G117" s="174"/>
      <c r="H117" s="174"/>
      <c r="I117" s="174"/>
      <c r="J117" s="174"/>
      <c r="K117" s="174"/>
      <c r="L117" s="174"/>
      <c r="M117" s="174"/>
      <c r="N117" s="174"/>
      <c r="O117" s="155"/>
      <c r="P117" s="83"/>
      <c r="Q117" s="83"/>
    </row>
    <row r="118" spans="1:17" s="1" customFormat="1">
      <c r="A118" s="174"/>
      <c r="B118" s="174"/>
      <c r="C118" s="174"/>
      <c r="D118" s="174"/>
      <c r="E118" s="174"/>
      <c r="F118" s="174"/>
      <c r="G118" s="174"/>
      <c r="H118" s="174"/>
      <c r="I118" s="174"/>
      <c r="J118" s="174"/>
      <c r="K118" s="174"/>
      <c r="L118" s="174"/>
      <c r="M118" s="174"/>
      <c r="N118" s="174"/>
      <c r="O118" s="155"/>
      <c r="P118" s="83"/>
      <c r="Q118" s="83"/>
    </row>
    <row r="119" spans="1:17" s="1" customFormat="1">
      <c r="A119" s="174"/>
      <c r="B119" s="174"/>
      <c r="C119" s="174"/>
      <c r="D119" s="174"/>
      <c r="E119" s="174"/>
      <c r="F119" s="174"/>
      <c r="G119" s="174"/>
      <c r="H119" s="174"/>
      <c r="I119" s="174"/>
      <c r="J119" s="174"/>
      <c r="K119" s="174"/>
      <c r="L119" s="174"/>
      <c r="M119" s="174"/>
      <c r="N119" s="174"/>
      <c r="O119" s="155"/>
      <c r="P119" s="83"/>
      <c r="Q119" s="83"/>
    </row>
    <row r="120" spans="1:17" s="1" customFormat="1">
      <c r="A120" s="174"/>
      <c r="B120" s="174"/>
      <c r="C120" s="174"/>
      <c r="D120" s="174"/>
      <c r="E120" s="174"/>
      <c r="F120" s="174"/>
      <c r="G120" s="174"/>
      <c r="H120" s="174"/>
      <c r="I120" s="174"/>
      <c r="J120" s="174"/>
      <c r="K120" s="174"/>
      <c r="L120" s="174"/>
      <c r="M120" s="174"/>
      <c r="N120" s="174"/>
      <c r="O120" s="155"/>
      <c r="P120" s="83"/>
      <c r="Q120" s="83"/>
    </row>
    <row r="121" spans="1:17" s="1" customFormat="1">
      <c r="A121" s="174"/>
      <c r="B121" s="174"/>
      <c r="C121" s="174"/>
      <c r="D121" s="174"/>
      <c r="E121" s="174"/>
      <c r="F121" s="174"/>
      <c r="G121" s="174"/>
      <c r="H121" s="174"/>
      <c r="I121" s="174"/>
      <c r="J121" s="174"/>
      <c r="K121" s="174"/>
      <c r="L121" s="174"/>
      <c r="M121" s="174"/>
      <c r="N121" s="174"/>
      <c r="O121" s="155"/>
      <c r="P121" s="83"/>
      <c r="Q121" s="83"/>
    </row>
    <row r="122" spans="1:17" s="1" customFormat="1">
      <c r="A122" s="174"/>
      <c r="B122" s="174"/>
      <c r="C122" s="174"/>
      <c r="D122" s="174"/>
      <c r="E122" s="174"/>
      <c r="F122" s="174"/>
      <c r="G122" s="174"/>
      <c r="H122" s="174"/>
      <c r="I122" s="174"/>
      <c r="J122" s="174"/>
      <c r="K122" s="174"/>
      <c r="L122" s="174"/>
      <c r="M122" s="174"/>
      <c r="N122" s="174"/>
      <c r="O122" s="155"/>
      <c r="P122" s="83"/>
      <c r="Q122" s="83"/>
    </row>
    <row r="123" spans="1:17" s="1" customFormat="1">
      <c r="A123" s="174"/>
      <c r="B123" s="174"/>
      <c r="C123" s="174"/>
      <c r="D123" s="174"/>
      <c r="E123" s="174"/>
      <c r="F123" s="174"/>
      <c r="G123" s="174"/>
      <c r="H123" s="174"/>
      <c r="I123" s="174"/>
      <c r="J123" s="174"/>
      <c r="K123" s="174"/>
      <c r="L123" s="174"/>
      <c r="M123" s="174"/>
      <c r="N123" s="174"/>
      <c r="O123" s="155"/>
      <c r="P123" s="83"/>
      <c r="Q123" s="83"/>
    </row>
    <row r="124" spans="1:17" s="1" customFormat="1">
      <c r="A124" s="174"/>
      <c r="B124" s="174"/>
      <c r="C124" s="174"/>
      <c r="D124" s="174"/>
      <c r="E124" s="174"/>
      <c r="F124" s="174"/>
      <c r="G124" s="174"/>
      <c r="H124" s="174"/>
      <c r="I124" s="174"/>
      <c r="J124" s="174"/>
      <c r="K124" s="174"/>
      <c r="L124" s="174"/>
      <c r="M124" s="174"/>
      <c r="N124" s="174"/>
      <c r="O124" s="155"/>
      <c r="P124" s="83"/>
      <c r="Q124" s="83"/>
    </row>
    <row r="125" spans="1:17" s="1" customFormat="1">
      <c r="A125" s="174"/>
      <c r="B125" s="174"/>
      <c r="C125" s="174"/>
      <c r="D125" s="174"/>
      <c r="E125" s="174"/>
      <c r="F125" s="174"/>
      <c r="G125" s="174"/>
      <c r="H125" s="174"/>
      <c r="I125" s="174"/>
      <c r="J125" s="174"/>
      <c r="K125" s="174"/>
      <c r="L125" s="174"/>
      <c r="M125" s="174"/>
      <c r="N125" s="174"/>
      <c r="O125" s="155"/>
      <c r="P125" s="83"/>
      <c r="Q125" s="83"/>
    </row>
    <row r="126" spans="1:17" s="1" customFormat="1">
      <c r="A126" s="174"/>
      <c r="B126" s="174"/>
      <c r="C126" s="174"/>
      <c r="D126" s="174"/>
      <c r="E126" s="174"/>
      <c r="F126" s="174"/>
      <c r="G126" s="174"/>
      <c r="H126" s="174"/>
      <c r="I126" s="174"/>
      <c r="J126" s="174"/>
      <c r="K126" s="174"/>
      <c r="L126" s="174"/>
      <c r="M126" s="174"/>
      <c r="N126" s="174"/>
      <c r="O126" s="155"/>
      <c r="P126" s="83"/>
      <c r="Q126" s="83"/>
    </row>
    <row r="127" spans="1:17" s="1" customFormat="1">
      <c r="A127" s="174"/>
      <c r="B127" s="174"/>
      <c r="C127" s="174"/>
      <c r="D127" s="174"/>
      <c r="E127" s="174"/>
      <c r="F127" s="174"/>
      <c r="G127" s="174"/>
      <c r="H127" s="174"/>
      <c r="I127" s="174"/>
      <c r="J127" s="174"/>
      <c r="K127" s="174"/>
      <c r="L127" s="174"/>
      <c r="M127" s="174"/>
      <c r="N127" s="174"/>
      <c r="O127" s="155"/>
      <c r="P127" s="83"/>
      <c r="Q127" s="83"/>
    </row>
    <row r="128" spans="1:17" s="1" customFormat="1">
      <c r="A128" s="174"/>
      <c r="B128" s="174"/>
      <c r="C128" s="174"/>
      <c r="D128" s="174"/>
      <c r="E128" s="174"/>
      <c r="F128" s="174"/>
      <c r="G128" s="174"/>
      <c r="H128" s="174"/>
      <c r="I128" s="174"/>
      <c r="J128" s="174"/>
      <c r="K128" s="174"/>
      <c r="L128" s="174"/>
      <c r="M128" s="174"/>
      <c r="N128" s="174"/>
      <c r="O128" s="155"/>
      <c r="P128" s="83"/>
      <c r="Q128" s="83"/>
    </row>
    <row r="129" spans="1:17" s="1" customFormat="1">
      <c r="A129" s="174"/>
      <c r="B129" s="174"/>
      <c r="C129" s="174"/>
      <c r="D129" s="174"/>
      <c r="E129" s="174"/>
      <c r="F129" s="174"/>
      <c r="G129" s="174"/>
      <c r="H129" s="174"/>
      <c r="I129" s="174"/>
      <c r="J129" s="174"/>
      <c r="K129" s="174"/>
      <c r="L129" s="174"/>
      <c r="M129" s="174"/>
      <c r="N129" s="174"/>
      <c r="O129" s="155"/>
      <c r="P129" s="83"/>
      <c r="Q129" s="83"/>
    </row>
    <row r="130" spans="1:17" s="1" customFormat="1">
      <c r="A130" s="174"/>
      <c r="B130" s="174"/>
      <c r="C130" s="174"/>
      <c r="D130" s="174"/>
      <c r="E130" s="174"/>
      <c r="F130" s="174"/>
      <c r="G130" s="174"/>
      <c r="H130" s="174"/>
      <c r="I130" s="174"/>
      <c r="J130" s="174"/>
      <c r="K130" s="174"/>
      <c r="L130" s="174"/>
      <c r="M130" s="174"/>
      <c r="N130" s="174"/>
      <c r="O130" s="155"/>
      <c r="P130" s="83"/>
      <c r="Q130" s="83"/>
    </row>
    <row r="131" spans="1:17" s="1" customFormat="1">
      <c r="A131" s="174"/>
      <c r="B131" s="174"/>
      <c r="C131" s="174"/>
      <c r="D131" s="174"/>
      <c r="E131" s="174"/>
      <c r="F131" s="174"/>
      <c r="G131" s="174"/>
      <c r="H131" s="174"/>
      <c r="I131" s="174"/>
      <c r="J131" s="174"/>
      <c r="K131" s="174"/>
      <c r="L131" s="174"/>
      <c r="M131" s="174"/>
      <c r="N131" s="174"/>
      <c r="O131" s="155"/>
      <c r="P131" s="83"/>
      <c r="Q131" s="83"/>
    </row>
    <row r="132" spans="1:17" s="1" customFormat="1">
      <c r="A132" s="174"/>
      <c r="B132" s="174"/>
      <c r="C132" s="174"/>
      <c r="D132" s="174"/>
      <c r="E132" s="174"/>
      <c r="F132" s="174"/>
      <c r="G132" s="174"/>
      <c r="H132" s="174"/>
      <c r="I132" s="174"/>
      <c r="J132" s="174"/>
      <c r="K132" s="174"/>
      <c r="L132" s="174"/>
      <c r="M132" s="174"/>
      <c r="N132" s="174"/>
      <c r="O132" s="155"/>
      <c r="P132" s="83"/>
      <c r="Q132" s="83"/>
    </row>
    <row r="133" spans="1:17" s="1" customFormat="1">
      <c r="A133" s="174"/>
      <c r="B133" s="174"/>
      <c r="C133" s="174"/>
      <c r="D133" s="174"/>
      <c r="E133" s="174"/>
      <c r="F133" s="174"/>
      <c r="G133" s="174"/>
      <c r="H133" s="174"/>
      <c r="I133" s="174"/>
      <c r="J133" s="174"/>
      <c r="K133" s="174"/>
      <c r="L133" s="174"/>
      <c r="M133" s="174"/>
      <c r="N133" s="174"/>
      <c r="O133" s="155"/>
      <c r="P133" s="83"/>
      <c r="Q133" s="83"/>
    </row>
    <row r="134" spans="1:17" s="1" customFormat="1">
      <c r="A134" s="174"/>
      <c r="B134" s="174"/>
      <c r="C134" s="174"/>
      <c r="D134" s="174"/>
      <c r="E134" s="174"/>
      <c r="F134" s="174"/>
      <c r="G134" s="174"/>
      <c r="H134" s="174"/>
      <c r="I134" s="174"/>
      <c r="J134" s="174"/>
      <c r="K134" s="174"/>
      <c r="L134" s="174"/>
      <c r="M134" s="174"/>
      <c r="N134" s="174"/>
      <c r="O134" s="155"/>
      <c r="P134" s="83"/>
      <c r="Q134" s="83"/>
    </row>
    <row r="135" spans="1:17" s="1" customFormat="1">
      <c r="A135" s="174"/>
      <c r="B135" s="174"/>
      <c r="C135" s="174"/>
      <c r="D135" s="174"/>
      <c r="E135" s="174"/>
      <c r="F135" s="174"/>
      <c r="G135" s="174"/>
      <c r="H135" s="174"/>
      <c r="I135" s="174"/>
      <c r="J135" s="174"/>
      <c r="K135" s="174"/>
      <c r="L135" s="174"/>
      <c r="M135" s="174"/>
      <c r="N135" s="174"/>
      <c r="O135" s="155"/>
      <c r="P135" s="83"/>
      <c r="Q135" s="83"/>
    </row>
    <row r="136" spans="1:17" s="1" customFormat="1">
      <c r="A136" s="174"/>
      <c r="B136" s="174"/>
      <c r="C136" s="174"/>
      <c r="D136" s="174"/>
      <c r="E136" s="174"/>
      <c r="F136" s="174"/>
      <c r="G136" s="174"/>
      <c r="H136" s="174"/>
      <c r="I136" s="174"/>
      <c r="J136" s="174"/>
      <c r="K136" s="174"/>
      <c r="L136" s="174"/>
      <c r="M136" s="174"/>
      <c r="N136" s="174"/>
      <c r="O136" s="155"/>
      <c r="P136" s="83"/>
      <c r="Q136" s="83"/>
    </row>
    <row r="137" spans="1:17" s="1" customFormat="1">
      <c r="A137" s="174"/>
      <c r="B137" s="174"/>
      <c r="C137" s="174"/>
      <c r="D137" s="174"/>
      <c r="E137" s="174"/>
      <c r="F137" s="174"/>
      <c r="G137" s="174"/>
      <c r="H137" s="174"/>
      <c r="I137" s="174"/>
      <c r="J137" s="174"/>
      <c r="K137" s="174"/>
      <c r="L137" s="174"/>
      <c r="M137" s="174"/>
      <c r="N137" s="174"/>
      <c r="O137" s="155"/>
      <c r="P137" s="83"/>
      <c r="Q137" s="83"/>
    </row>
    <row r="138" spans="1:17" s="1" customFormat="1">
      <c r="A138" s="174"/>
      <c r="B138" s="174"/>
      <c r="C138" s="174"/>
      <c r="D138" s="174"/>
      <c r="E138" s="174"/>
      <c r="F138" s="174"/>
      <c r="G138" s="174"/>
      <c r="H138" s="174"/>
      <c r="I138" s="174"/>
      <c r="J138" s="174"/>
      <c r="K138" s="174"/>
      <c r="L138" s="174"/>
      <c r="M138" s="174"/>
      <c r="N138" s="174"/>
      <c r="O138" s="155"/>
      <c r="P138" s="83"/>
      <c r="Q138" s="83"/>
    </row>
    <row r="139" spans="1:17" s="1" customFormat="1">
      <c r="A139" s="174"/>
      <c r="B139" s="174"/>
      <c r="C139" s="174"/>
      <c r="D139" s="174"/>
      <c r="E139" s="174"/>
      <c r="F139" s="174"/>
      <c r="G139" s="174"/>
      <c r="H139" s="174"/>
      <c r="I139" s="174"/>
      <c r="J139" s="174"/>
      <c r="K139" s="174"/>
      <c r="L139" s="174"/>
      <c r="M139" s="174"/>
      <c r="N139" s="174"/>
      <c r="O139" s="155"/>
      <c r="P139" s="83"/>
      <c r="Q139" s="83"/>
    </row>
    <row r="140" spans="1:17" s="1" customFormat="1">
      <c r="A140" s="174"/>
      <c r="B140" s="174"/>
      <c r="C140" s="174"/>
      <c r="D140" s="174"/>
      <c r="E140" s="174"/>
      <c r="F140" s="174"/>
      <c r="G140" s="174"/>
      <c r="H140" s="174"/>
      <c r="I140" s="174"/>
      <c r="J140" s="174"/>
      <c r="K140" s="174"/>
      <c r="L140" s="174"/>
      <c r="M140" s="174"/>
      <c r="N140" s="174"/>
      <c r="O140" s="155"/>
      <c r="P140" s="83"/>
      <c r="Q140" s="83"/>
    </row>
    <row r="141" spans="1:17" s="1" customFormat="1">
      <c r="A141" s="174"/>
      <c r="B141" s="174"/>
      <c r="C141" s="174"/>
      <c r="D141" s="174"/>
      <c r="E141" s="174"/>
      <c r="F141" s="174"/>
      <c r="G141" s="174"/>
      <c r="H141" s="174"/>
      <c r="I141" s="174"/>
      <c r="J141" s="174"/>
      <c r="K141" s="174"/>
      <c r="L141" s="174"/>
      <c r="M141" s="174"/>
      <c r="N141" s="174"/>
      <c r="O141" s="155"/>
      <c r="P141" s="83"/>
      <c r="Q141" s="83"/>
    </row>
    <row r="142" spans="1:17" s="1" customFormat="1">
      <c r="A142" s="174"/>
      <c r="B142" s="174"/>
      <c r="C142" s="174"/>
      <c r="D142" s="174"/>
      <c r="E142" s="174"/>
      <c r="F142" s="174"/>
      <c r="G142" s="174"/>
      <c r="H142" s="174"/>
      <c r="I142" s="174"/>
      <c r="J142" s="174"/>
      <c r="K142" s="174"/>
      <c r="L142" s="174"/>
      <c r="M142" s="174"/>
      <c r="N142" s="174"/>
      <c r="O142" s="155"/>
      <c r="P142" s="83"/>
      <c r="Q142" s="83"/>
    </row>
    <row r="143" spans="1:17" s="1" customFormat="1">
      <c r="A143" s="174"/>
      <c r="B143" s="174"/>
      <c r="C143" s="174"/>
      <c r="D143" s="174"/>
      <c r="E143" s="174"/>
      <c r="F143" s="174"/>
      <c r="G143" s="174"/>
      <c r="H143" s="174"/>
      <c r="I143" s="174"/>
      <c r="J143" s="174"/>
      <c r="K143" s="174"/>
      <c r="L143" s="174"/>
      <c r="M143" s="174"/>
      <c r="N143" s="174"/>
      <c r="O143" s="155"/>
      <c r="P143" s="83"/>
      <c r="Q143" s="83"/>
    </row>
    <row r="144" spans="1:17" s="1" customFormat="1">
      <c r="A144" s="174"/>
      <c r="B144" s="174"/>
      <c r="C144" s="174"/>
      <c r="D144" s="174"/>
      <c r="E144" s="174"/>
      <c r="F144" s="174"/>
      <c r="G144" s="174"/>
      <c r="H144" s="174"/>
      <c r="I144" s="174"/>
      <c r="J144" s="174"/>
      <c r="K144" s="174"/>
      <c r="L144" s="174"/>
      <c r="M144" s="174"/>
      <c r="N144" s="174"/>
      <c r="O144" s="155"/>
      <c r="P144" s="83"/>
      <c r="Q144" s="83"/>
    </row>
    <row r="145" spans="1:17" s="1" customFormat="1">
      <c r="A145" s="174"/>
      <c r="B145" s="174"/>
      <c r="C145" s="174"/>
      <c r="D145" s="174"/>
      <c r="E145" s="174"/>
      <c r="F145" s="174"/>
      <c r="G145" s="174"/>
      <c r="H145" s="174"/>
      <c r="I145" s="174"/>
      <c r="J145" s="174"/>
      <c r="K145" s="174"/>
      <c r="L145" s="174"/>
      <c r="M145" s="174"/>
      <c r="N145" s="174"/>
      <c r="O145" s="155"/>
      <c r="P145" s="83"/>
      <c r="Q145" s="83"/>
    </row>
    <row r="146" spans="1:17" s="1" customFormat="1">
      <c r="A146" s="174"/>
      <c r="B146" s="174"/>
      <c r="C146" s="174"/>
      <c r="D146" s="174"/>
      <c r="E146" s="174"/>
      <c r="F146" s="174"/>
      <c r="G146" s="174"/>
      <c r="H146" s="174"/>
      <c r="I146" s="174"/>
      <c r="J146" s="174"/>
      <c r="K146" s="174"/>
      <c r="L146" s="174"/>
      <c r="M146" s="174"/>
      <c r="N146" s="174"/>
      <c r="O146" s="155"/>
      <c r="P146" s="83"/>
      <c r="Q146" s="83"/>
    </row>
    <row r="147" spans="1:17" s="1" customFormat="1">
      <c r="A147" s="174"/>
      <c r="B147" s="174"/>
      <c r="C147" s="174"/>
      <c r="D147" s="174"/>
      <c r="E147" s="174"/>
      <c r="F147" s="174"/>
      <c r="G147" s="174"/>
      <c r="H147" s="174"/>
      <c r="I147" s="174"/>
      <c r="J147" s="174"/>
      <c r="K147" s="174"/>
      <c r="L147" s="174"/>
      <c r="M147" s="174"/>
      <c r="N147" s="174"/>
      <c r="O147" s="155"/>
      <c r="P147" s="83"/>
      <c r="Q147" s="83"/>
    </row>
    <row r="148" spans="1:17" s="1" customFormat="1">
      <c r="A148" s="174"/>
      <c r="B148" s="174"/>
      <c r="C148" s="174"/>
      <c r="D148" s="174"/>
      <c r="E148" s="174"/>
      <c r="F148" s="174"/>
      <c r="G148" s="174"/>
      <c r="H148" s="174"/>
      <c r="I148" s="174"/>
      <c r="J148" s="174"/>
      <c r="K148" s="174"/>
      <c r="L148" s="174"/>
      <c r="M148" s="174"/>
      <c r="N148" s="174"/>
      <c r="O148" s="155"/>
      <c r="P148" s="83"/>
      <c r="Q148" s="83"/>
    </row>
    <row r="149" spans="1:17" s="1" customFormat="1">
      <c r="A149" s="174"/>
      <c r="B149" s="174"/>
      <c r="C149" s="174"/>
      <c r="D149" s="174"/>
      <c r="E149" s="174"/>
      <c r="F149" s="174"/>
      <c r="G149" s="174"/>
      <c r="H149" s="174"/>
      <c r="I149" s="174"/>
      <c r="J149" s="174"/>
      <c r="K149" s="174"/>
      <c r="L149" s="174"/>
      <c r="M149" s="174"/>
      <c r="N149" s="174"/>
      <c r="O149" s="155"/>
      <c r="P149" s="83"/>
      <c r="Q149" s="83"/>
    </row>
    <row r="150" spans="1:17" s="1" customFormat="1">
      <c r="A150" s="174"/>
      <c r="B150" s="174"/>
      <c r="C150" s="174"/>
      <c r="D150" s="174"/>
      <c r="E150" s="174"/>
      <c r="F150" s="174"/>
      <c r="G150" s="174"/>
      <c r="H150" s="174"/>
      <c r="I150" s="174"/>
      <c r="J150" s="174"/>
      <c r="K150" s="174"/>
      <c r="L150" s="174"/>
      <c r="M150" s="174"/>
      <c r="N150" s="174"/>
      <c r="O150" s="155"/>
      <c r="P150" s="83"/>
      <c r="Q150" s="83"/>
    </row>
    <row r="151" spans="1:17" s="1" customFormat="1">
      <c r="A151" s="174"/>
      <c r="B151" s="174"/>
      <c r="C151" s="174"/>
      <c r="D151" s="174"/>
      <c r="E151" s="174"/>
      <c r="F151" s="174"/>
      <c r="G151" s="174"/>
      <c r="H151" s="174"/>
      <c r="I151" s="174"/>
      <c r="J151" s="174"/>
      <c r="K151" s="174"/>
      <c r="L151" s="174"/>
      <c r="M151" s="174"/>
      <c r="N151" s="174"/>
      <c r="O151" s="155"/>
      <c r="P151" s="83"/>
      <c r="Q151" s="83"/>
    </row>
    <row r="152" spans="1:17" s="1" customFormat="1">
      <c r="A152" s="174"/>
      <c r="B152" s="174"/>
      <c r="C152" s="174"/>
      <c r="D152" s="174"/>
      <c r="E152" s="174"/>
      <c r="F152" s="174"/>
      <c r="G152" s="174"/>
      <c r="H152" s="174"/>
      <c r="I152" s="174"/>
      <c r="J152" s="174"/>
      <c r="K152" s="174"/>
      <c r="L152" s="174"/>
      <c r="M152" s="174"/>
      <c r="N152" s="174"/>
      <c r="O152" s="155"/>
      <c r="P152" s="83"/>
      <c r="Q152" s="83"/>
    </row>
    <row r="153" spans="1:17" s="1" customFormat="1">
      <c r="A153" s="174"/>
      <c r="B153" s="174"/>
      <c r="C153" s="174"/>
      <c r="D153" s="174"/>
      <c r="E153" s="174"/>
      <c r="F153" s="174"/>
      <c r="G153" s="174"/>
      <c r="H153" s="174"/>
      <c r="I153" s="174"/>
      <c r="J153" s="174"/>
      <c r="K153" s="174"/>
      <c r="L153" s="174"/>
      <c r="M153" s="174"/>
      <c r="N153" s="174"/>
      <c r="O153" s="155"/>
      <c r="P153" s="83"/>
      <c r="Q153" s="83"/>
    </row>
    <row r="154" spans="1:17" s="1" customFormat="1">
      <c r="A154" s="174"/>
      <c r="B154" s="174"/>
      <c r="C154" s="174"/>
      <c r="D154" s="174"/>
      <c r="E154" s="174"/>
      <c r="F154" s="174"/>
      <c r="G154" s="174"/>
      <c r="H154" s="174"/>
      <c r="I154" s="174"/>
      <c r="J154" s="174"/>
      <c r="K154" s="174"/>
      <c r="L154" s="174"/>
      <c r="M154" s="174"/>
      <c r="N154" s="174"/>
      <c r="O154" s="155"/>
      <c r="P154" s="83"/>
      <c r="Q154" s="83"/>
    </row>
    <row r="155" spans="1:17" s="1" customFormat="1">
      <c r="A155" s="174"/>
      <c r="B155" s="174"/>
      <c r="C155" s="174"/>
      <c r="D155" s="174"/>
      <c r="E155" s="174"/>
      <c r="F155" s="174"/>
      <c r="G155" s="174"/>
      <c r="H155" s="174"/>
      <c r="I155" s="174"/>
      <c r="J155" s="174"/>
      <c r="K155" s="174"/>
      <c r="L155" s="174"/>
      <c r="M155" s="174"/>
      <c r="N155" s="174"/>
      <c r="O155" s="155"/>
      <c r="P155" s="83"/>
      <c r="Q155" s="83"/>
    </row>
    <row r="156" spans="1:17" s="1" customFormat="1">
      <c r="A156" s="174"/>
      <c r="B156" s="174"/>
      <c r="C156" s="174"/>
      <c r="D156" s="174"/>
      <c r="E156" s="174"/>
      <c r="F156" s="174"/>
      <c r="G156" s="174"/>
      <c r="H156" s="174"/>
      <c r="I156" s="174"/>
      <c r="J156" s="174"/>
      <c r="K156" s="174"/>
      <c r="L156" s="174"/>
      <c r="M156" s="174"/>
      <c r="N156" s="174"/>
      <c r="O156" s="155"/>
      <c r="P156" s="83"/>
      <c r="Q156" s="83"/>
    </row>
    <row r="157" spans="1:17" s="1" customFormat="1">
      <c r="A157" s="174"/>
      <c r="B157" s="174"/>
      <c r="C157" s="174"/>
      <c r="D157" s="174"/>
      <c r="E157" s="174"/>
      <c r="F157" s="174"/>
      <c r="G157" s="174"/>
      <c r="H157" s="174"/>
      <c r="I157" s="174"/>
      <c r="J157" s="174"/>
      <c r="K157" s="174"/>
      <c r="L157" s="174"/>
      <c r="M157" s="174"/>
      <c r="N157" s="174"/>
      <c r="O157" s="155"/>
      <c r="P157" s="83"/>
      <c r="Q157" s="83"/>
    </row>
    <row r="158" spans="1:17" s="1" customFormat="1">
      <c r="A158" s="174"/>
      <c r="B158" s="174"/>
      <c r="C158" s="174"/>
      <c r="D158" s="174"/>
      <c r="E158" s="174"/>
      <c r="F158" s="174"/>
      <c r="G158" s="174"/>
      <c r="H158" s="174"/>
      <c r="I158" s="174"/>
      <c r="J158" s="174"/>
      <c r="K158" s="174"/>
      <c r="L158" s="174"/>
      <c r="M158" s="174"/>
      <c r="N158" s="174"/>
      <c r="O158" s="155"/>
      <c r="P158" s="83"/>
      <c r="Q158" s="83"/>
    </row>
    <row r="159" spans="1:17" s="1" customFormat="1">
      <c r="A159" s="174"/>
      <c r="B159" s="174"/>
      <c r="C159" s="174"/>
      <c r="D159" s="174"/>
      <c r="E159" s="174"/>
      <c r="F159" s="174"/>
      <c r="G159" s="174"/>
      <c r="H159" s="174"/>
      <c r="I159" s="174"/>
      <c r="J159" s="174"/>
      <c r="K159" s="174"/>
      <c r="L159" s="174"/>
      <c r="M159" s="174"/>
      <c r="N159" s="174"/>
      <c r="O159" s="155"/>
      <c r="P159" s="83"/>
      <c r="Q159" s="83"/>
    </row>
    <row r="160" spans="1:17" s="173" customFormat="1">
      <c r="A160" s="171"/>
      <c r="B160" s="171"/>
      <c r="C160" s="171"/>
      <c r="D160" s="171"/>
      <c r="E160" s="171"/>
      <c r="F160" s="171"/>
      <c r="G160" s="171"/>
      <c r="H160" s="171"/>
      <c r="I160" s="171"/>
      <c r="J160" s="171"/>
      <c r="K160" s="171"/>
      <c r="L160" s="171"/>
      <c r="M160" s="171"/>
      <c r="N160" s="171"/>
      <c r="O160" s="171"/>
      <c r="P160" s="172"/>
      <c r="Q160" s="172"/>
    </row>
    <row r="161" spans="1:17" s="173" customFormat="1">
      <c r="A161" s="171"/>
      <c r="B161" s="171"/>
      <c r="C161" s="171"/>
      <c r="D161" s="171"/>
      <c r="E161" s="171"/>
      <c r="F161" s="171"/>
      <c r="G161" s="171"/>
      <c r="H161" s="171"/>
      <c r="I161" s="171"/>
      <c r="J161" s="171"/>
      <c r="K161" s="171"/>
      <c r="L161" s="171"/>
      <c r="M161" s="171"/>
      <c r="N161" s="171"/>
      <c r="O161" s="171"/>
      <c r="P161" s="172"/>
      <c r="Q161" s="172"/>
    </row>
    <row r="162" spans="1:17">
      <c r="A162" s="161"/>
      <c r="B162" s="161"/>
      <c r="C162" s="161"/>
      <c r="D162" s="161"/>
      <c r="E162" s="161"/>
      <c r="F162" s="161"/>
      <c r="G162" s="161"/>
      <c r="H162" s="161"/>
      <c r="I162" s="161"/>
      <c r="J162" s="161"/>
      <c r="K162" s="161"/>
      <c r="L162" s="161"/>
      <c r="M162" s="161"/>
      <c r="N162" s="161"/>
      <c r="O162" s="161"/>
      <c r="P162" s="137"/>
      <c r="Q162" s="137"/>
    </row>
    <row r="163" spans="1:17">
      <c r="A163" s="161"/>
      <c r="B163" s="161"/>
      <c r="C163" s="161"/>
      <c r="D163" s="161"/>
      <c r="E163" s="161"/>
      <c r="F163" s="161"/>
      <c r="G163" s="161"/>
      <c r="H163" s="161"/>
      <c r="I163" s="161"/>
      <c r="J163" s="161"/>
      <c r="K163" s="161"/>
      <c r="L163" s="161"/>
      <c r="M163" s="161"/>
      <c r="N163" s="161"/>
      <c r="O163" s="161"/>
      <c r="P163" s="137"/>
      <c r="Q163" s="137"/>
    </row>
  </sheetData>
  <mergeCells count="1">
    <mergeCell ref="A60:H6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9"/>
  <sheetViews>
    <sheetView workbookViewId="0">
      <selection activeCell="S14" sqref="S14"/>
    </sheetView>
  </sheetViews>
  <sheetFormatPr defaultRowHeight="15"/>
  <cols>
    <col min="1" max="1" width="18.140625" style="1" bestFit="1" customWidth="1"/>
    <col min="2" max="6" width="15.140625" style="1" bestFit="1" customWidth="1"/>
    <col min="7" max="7" width="16.5703125" style="1" bestFit="1" customWidth="1"/>
    <col min="8" max="16384" width="9.140625" style="1"/>
  </cols>
  <sheetData>
    <row r="1" spans="1:7">
      <c r="A1" s="1" t="s">
        <v>432</v>
      </c>
      <c r="B1" s="1" t="s">
        <v>431</v>
      </c>
    </row>
    <row r="2" spans="1:7">
      <c r="A2" s="1" t="s">
        <v>433</v>
      </c>
      <c r="B2" s="1" t="s">
        <v>439</v>
      </c>
    </row>
    <row r="3" spans="1:7">
      <c r="A3" s="1" t="s">
        <v>434</v>
      </c>
      <c r="B3" s="1" t="s">
        <v>440</v>
      </c>
    </row>
    <row r="5" spans="1:7">
      <c r="A5" s="1" t="s">
        <v>0</v>
      </c>
      <c r="B5" s="1" t="s">
        <v>53</v>
      </c>
      <c r="C5" s="1" t="s">
        <v>54</v>
      </c>
      <c r="D5" s="1" t="s">
        <v>54</v>
      </c>
      <c r="E5" s="1" t="s">
        <v>54</v>
      </c>
      <c r="F5" s="1" t="s">
        <v>54</v>
      </c>
      <c r="G5" s="1" t="s">
        <v>54</v>
      </c>
    </row>
    <row r="6" spans="1:7">
      <c r="B6" s="1" t="s">
        <v>55</v>
      </c>
      <c r="C6" s="1" t="s">
        <v>56</v>
      </c>
      <c r="D6" s="1" t="s">
        <v>57</v>
      </c>
      <c r="E6" s="1" t="s">
        <v>58</v>
      </c>
      <c r="F6" s="1" t="s">
        <v>59</v>
      </c>
      <c r="G6" s="1" t="s">
        <v>52</v>
      </c>
    </row>
    <row r="7" spans="1:7">
      <c r="A7" s="1" t="s">
        <v>1</v>
      </c>
      <c r="B7" s="2">
        <v>11738801</v>
      </c>
      <c r="C7" s="2">
        <v>16892267</v>
      </c>
      <c r="D7" s="2">
        <v>16892384</v>
      </c>
      <c r="E7" s="2">
        <v>16892399</v>
      </c>
      <c r="F7" s="2">
        <v>16892434</v>
      </c>
      <c r="G7" s="2">
        <v>79308285</v>
      </c>
    </row>
    <row r="8" spans="1:7">
      <c r="A8" s="1" t="s">
        <v>2</v>
      </c>
      <c r="B8" s="2">
        <v>7758240</v>
      </c>
      <c r="C8" s="2">
        <v>11164195</v>
      </c>
      <c r="D8" s="2">
        <v>11164272</v>
      </c>
      <c r="E8" s="2">
        <v>11164282</v>
      </c>
      <c r="F8" s="2">
        <v>11164305</v>
      </c>
      <c r="G8" s="2">
        <v>52415294</v>
      </c>
    </row>
    <row r="9" spans="1:7">
      <c r="A9" s="1" t="s">
        <v>3</v>
      </c>
      <c r="B9" s="2">
        <v>11320762</v>
      </c>
      <c r="C9" s="2">
        <v>16290704</v>
      </c>
      <c r="D9" s="2">
        <v>16290816</v>
      </c>
      <c r="E9" s="2">
        <v>16290830</v>
      </c>
      <c r="F9" s="2">
        <v>16290864</v>
      </c>
      <c r="G9" s="2">
        <v>76483976</v>
      </c>
    </row>
    <row r="10" spans="1:7">
      <c r="A10" s="1" t="s">
        <v>4</v>
      </c>
      <c r="B10" s="2">
        <v>8010850</v>
      </c>
      <c r="C10" s="2">
        <v>11527704</v>
      </c>
      <c r="D10" s="2">
        <v>11527783</v>
      </c>
      <c r="E10" s="2">
        <v>11527793</v>
      </c>
      <c r="F10" s="2">
        <v>11527817</v>
      </c>
      <c r="G10" s="2">
        <v>54121947</v>
      </c>
    </row>
    <row r="11" spans="1:7">
      <c r="A11" s="1" t="s">
        <v>5</v>
      </c>
      <c r="B11" s="2">
        <v>56789406</v>
      </c>
      <c r="C11" s="2">
        <v>81720595</v>
      </c>
      <c r="D11" s="2">
        <v>81721161</v>
      </c>
      <c r="E11" s="2">
        <v>81721230</v>
      </c>
      <c r="F11" s="2">
        <v>81721400</v>
      </c>
      <c r="G11" s="2" t="s">
        <v>60</v>
      </c>
    </row>
    <row r="12" spans="1:7">
      <c r="A12" s="1" t="s">
        <v>6</v>
      </c>
      <c r="B12" s="2">
        <v>8368277</v>
      </c>
      <c r="C12" s="2">
        <v>12042045</v>
      </c>
      <c r="D12" s="2">
        <v>12042129</v>
      </c>
      <c r="E12" s="2">
        <v>12042139</v>
      </c>
      <c r="F12" s="2">
        <v>12042164</v>
      </c>
      <c r="G12" s="2">
        <v>56536754</v>
      </c>
    </row>
    <row r="13" spans="1:7">
      <c r="A13" s="1" t="s">
        <v>7</v>
      </c>
      <c r="B13" s="2">
        <v>7771342</v>
      </c>
      <c r="C13" s="2">
        <v>11183049</v>
      </c>
      <c r="D13" s="2">
        <v>11183127</v>
      </c>
      <c r="E13" s="2">
        <v>11183136</v>
      </c>
      <c r="F13" s="2">
        <v>11183159</v>
      </c>
      <c r="G13" s="2">
        <v>52503813</v>
      </c>
    </row>
    <row r="14" spans="1:7">
      <c r="A14" s="1" t="s">
        <v>8</v>
      </c>
      <c r="B14" s="2">
        <v>2617339</v>
      </c>
      <c r="C14" s="2">
        <v>3766380</v>
      </c>
      <c r="D14" s="2">
        <v>3766406</v>
      </c>
      <c r="E14" s="2">
        <v>3766409</v>
      </c>
      <c r="F14" s="2">
        <v>3766417</v>
      </c>
      <c r="G14" s="2">
        <v>17682951</v>
      </c>
    </row>
    <row r="15" spans="1:7">
      <c r="A15" s="1" t="s">
        <v>61</v>
      </c>
      <c r="B15" s="2">
        <v>2468807</v>
      </c>
      <c r="C15" s="2">
        <v>3552641</v>
      </c>
      <c r="D15" s="2">
        <v>3552666</v>
      </c>
      <c r="E15" s="2">
        <v>3552669</v>
      </c>
      <c r="F15" s="2">
        <v>3552676</v>
      </c>
      <c r="G15" s="2">
        <v>16679459</v>
      </c>
    </row>
    <row r="16" spans="1:7">
      <c r="A16" s="1" t="s">
        <v>10</v>
      </c>
      <c r="B16" s="2">
        <v>29315442</v>
      </c>
      <c r="C16" s="2">
        <v>42185251</v>
      </c>
      <c r="D16" s="2">
        <v>42185543</v>
      </c>
      <c r="E16" s="2">
        <v>42185579</v>
      </c>
      <c r="F16" s="2">
        <v>42185666</v>
      </c>
      <c r="G16" s="2">
        <v>198057481</v>
      </c>
    </row>
    <row r="17" spans="1:7">
      <c r="A17" s="1" t="s">
        <v>11</v>
      </c>
      <c r="B17" s="2">
        <v>19978342</v>
      </c>
      <c r="C17" s="2">
        <v>28749059</v>
      </c>
      <c r="D17" s="2">
        <v>28749258</v>
      </c>
      <c r="E17" s="2">
        <v>28749282</v>
      </c>
      <c r="F17" s="2">
        <v>28749342</v>
      </c>
      <c r="G17" s="2">
        <v>134975283</v>
      </c>
    </row>
    <row r="18" spans="1:7">
      <c r="A18" s="1" t="s">
        <v>12</v>
      </c>
      <c r="B18" s="2">
        <v>2616956</v>
      </c>
      <c r="C18" s="2">
        <v>3765829</v>
      </c>
      <c r="D18" s="2">
        <v>3765855</v>
      </c>
      <c r="E18" s="2">
        <v>3765858</v>
      </c>
      <c r="F18" s="2">
        <v>3765866</v>
      </c>
      <c r="G18" s="2">
        <v>17680364</v>
      </c>
    </row>
    <row r="19" spans="1:7">
      <c r="A19" s="1" t="s">
        <v>13</v>
      </c>
      <c r="B19" s="2">
        <v>4425511</v>
      </c>
      <c r="C19" s="2">
        <v>6368360</v>
      </c>
      <c r="D19" s="2">
        <v>6368404</v>
      </c>
      <c r="E19" s="2">
        <v>6368409</v>
      </c>
      <c r="F19" s="2">
        <v>6368422</v>
      </c>
      <c r="G19" s="2">
        <v>29899106</v>
      </c>
    </row>
    <row r="20" spans="1:7">
      <c r="A20" s="1" t="s">
        <v>14</v>
      </c>
      <c r="B20" s="2">
        <v>21998178</v>
      </c>
      <c r="C20" s="2">
        <v>31655626</v>
      </c>
      <c r="D20" s="2">
        <v>31655845</v>
      </c>
      <c r="E20" s="2">
        <v>31655872</v>
      </c>
      <c r="F20" s="2">
        <v>31655938</v>
      </c>
      <c r="G20" s="2">
        <v>148621459</v>
      </c>
    </row>
    <row r="21" spans="1:7">
      <c r="A21" s="1" t="s">
        <v>15</v>
      </c>
      <c r="B21" s="2">
        <v>14743125</v>
      </c>
      <c r="C21" s="2">
        <v>21215523</v>
      </c>
      <c r="D21" s="2">
        <v>21215670</v>
      </c>
      <c r="E21" s="2">
        <v>21215688</v>
      </c>
      <c r="F21" s="2">
        <v>21215732</v>
      </c>
      <c r="G21" s="2">
        <v>99605738</v>
      </c>
    </row>
    <row r="22" spans="1:7">
      <c r="A22" s="1" t="s">
        <v>16</v>
      </c>
      <c r="B22" s="2">
        <v>7604168</v>
      </c>
      <c r="C22" s="2">
        <v>10942483</v>
      </c>
      <c r="D22" s="2">
        <v>10942559</v>
      </c>
      <c r="E22" s="2">
        <v>10942568</v>
      </c>
      <c r="F22" s="2">
        <v>10942591</v>
      </c>
      <c r="G22" s="2">
        <v>51374369</v>
      </c>
    </row>
    <row r="23" spans="1:7">
      <c r="A23" s="1" t="s">
        <v>17</v>
      </c>
      <c r="B23" s="2">
        <v>5847059</v>
      </c>
      <c r="C23" s="2">
        <v>8413984</v>
      </c>
      <c r="D23" s="2">
        <v>8414042</v>
      </c>
      <c r="E23" s="2">
        <v>8414049</v>
      </c>
      <c r="F23" s="2">
        <v>8414067</v>
      </c>
      <c r="G23" s="2">
        <v>39503201</v>
      </c>
    </row>
    <row r="24" spans="1:7">
      <c r="A24" s="1" t="s">
        <v>18</v>
      </c>
      <c r="B24" s="2">
        <v>10280470</v>
      </c>
      <c r="C24" s="2">
        <v>14793712</v>
      </c>
      <c r="D24" s="2">
        <v>14793815</v>
      </c>
      <c r="E24" s="2">
        <v>14793827</v>
      </c>
      <c r="F24" s="2">
        <v>14793858</v>
      </c>
      <c r="G24" s="2">
        <v>69455682</v>
      </c>
    </row>
    <row r="25" spans="1:7">
      <c r="A25" s="1" t="s">
        <v>19</v>
      </c>
      <c r="B25" s="2">
        <v>10859512</v>
      </c>
      <c r="C25" s="2">
        <v>15626960</v>
      </c>
      <c r="D25" s="2">
        <v>15627068</v>
      </c>
      <c r="E25" s="2">
        <v>15627081</v>
      </c>
      <c r="F25" s="2">
        <v>15627114</v>
      </c>
      <c r="G25" s="2">
        <v>73367735</v>
      </c>
    </row>
    <row r="26" spans="1:7">
      <c r="A26" s="1" t="s">
        <v>20</v>
      </c>
      <c r="B26" s="2">
        <v>2856158</v>
      </c>
      <c r="C26" s="2">
        <v>4110043</v>
      </c>
      <c r="D26" s="2">
        <v>4110072</v>
      </c>
      <c r="E26" s="2">
        <v>4110075</v>
      </c>
      <c r="F26" s="2">
        <v>4110084</v>
      </c>
      <c r="G26" s="2">
        <v>19296432</v>
      </c>
    </row>
    <row r="27" spans="1:7">
      <c r="A27" s="1" t="s">
        <v>21</v>
      </c>
      <c r="B27" s="2">
        <v>9298080</v>
      </c>
      <c r="C27" s="2">
        <v>13380042</v>
      </c>
      <c r="D27" s="2">
        <v>13380134</v>
      </c>
      <c r="E27" s="2">
        <v>13380146</v>
      </c>
      <c r="F27" s="2">
        <v>13380174</v>
      </c>
      <c r="G27" s="2">
        <v>62818576</v>
      </c>
    </row>
    <row r="28" spans="1:7">
      <c r="A28" s="1" t="s">
        <v>22</v>
      </c>
      <c r="B28" s="2">
        <v>9397238</v>
      </c>
      <c r="C28" s="2">
        <v>13522732</v>
      </c>
      <c r="D28" s="2">
        <v>13522825</v>
      </c>
      <c r="E28" s="2">
        <v>13522837</v>
      </c>
      <c r="F28" s="2">
        <v>13522865</v>
      </c>
      <c r="G28" s="2">
        <v>63488497</v>
      </c>
    </row>
    <row r="29" spans="1:7">
      <c r="A29" s="1" t="s">
        <v>23</v>
      </c>
      <c r="B29" s="2">
        <v>16290764</v>
      </c>
      <c r="C29" s="2">
        <v>23442593</v>
      </c>
      <c r="D29" s="2">
        <v>23442756</v>
      </c>
      <c r="E29" s="2">
        <v>23442775</v>
      </c>
      <c r="F29" s="2">
        <v>23442824</v>
      </c>
      <c r="G29" s="2">
        <v>110061712</v>
      </c>
    </row>
    <row r="30" spans="1:7">
      <c r="A30" s="1" t="s">
        <v>24</v>
      </c>
      <c r="B30" s="2">
        <v>10089418</v>
      </c>
      <c r="C30" s="2">
        <v>14518786</v>
      </c>
      <c r="D30" s="2">
        <v>14518886</v>
      </c>
      <c r="E30" s="2">
        <v>14518899</v>
      </c>
      <c r="F30" s="2">
        <v>14518929</v>
      </c>
      <c r="G30" s="2">
        <v>68164918</v>
      </c>
    </row>
    <row r="31" spans="1:7">
      <c r="A31" s="1" t="s">
        <v>25</v>
      </c>
      <c r="B31" s="2">
        <v>7483268</v>
      </c>
      <c r="C31" s="2">
        <v>10768508</v>
      </c>
      <c r="D31" s="2">
        <v>10768582</v>
      </c>
      <c r="E31" s="2">
        <v>10768591</v>
      </c>
      <c r="F31" s="2">
        <v>10768614</v>
      </c>
      <c r="G31" s="2">
        <v>50557563</v>
      </c>
    </row>
    <row r="32" spans="1:7">
      <c r="A32" s="1" t="s">
        <v>26</v>
      </c>
      <c r="B32" s="2">
        <v>14647722</v>
      </c>
      <c r="C32" s="2">
        <v>21078237</v>
      </c>
      <c r="D32" s="2">
        <v>21078383</v>
      </c>
      <c r="E32" s="2">
        <v>21078400</v>
      </c>
      <c r="F32" s="2">
        <v>21078444</v>
      </c>
      <c r="G32" s="2">
        <v>98961186</v>
      </c>
    </row>
    <row r="33" spans="1:7">
      <c r="A33" s="1" t="s">
        <v>27</v>
      </c>
      <c r="B33" s="2">
        <v>6348350</v>
      </c>
      <c r="C33" s="2">
        <v>9135347</v>
      </c>
      <c r="D33" s="2">
        <v>9135410</v>
      </c>
      <c r="E33" s="2">
        <v>9135418</v>
      </c>
      <c r="F33" s="2">
        <v>9135437</v>
      </c>
      <c r="G33" s="2">
        <v>42889962</v>
      </c>
    </row>
    <row r="34" spans="1:7">
      <c r="A34" s="1" t="s">
        <v>28</v>
      </c>
      <c r="B34" s="2">
        <v>4472243</v>
      </c>
      <c r="C34" s="2">
        <v>6435608</v>
      </c>
      <c r="D34" s="2">
        <v>6435652</v>
      </c>
      <c r="E34" s="2">
        <v>6435658</v>
      </c>
      <c r="F34" s="2">
        <v>6435671</v>
      </c>
      <c r="G34" s="2">
        <v>30214832</v>
      </c>
    </row>
    <row r="35" spans="1:7">
      <c r="A35" s="1" t="s">
        <v>29</v>
      </c>
      <c r="B35" s="2">
        <v>5618414</v>
      </c>
      <c r="C35" s="2">
        <v>8084961</v>
      </c>
      <c r="D35" s="2">
        <v>8085017</v>
      </c>
      <c r="E35" s="2">
        <v>8085024</v>
      </c>
      <c r="F35" s="2">
        <v>8085041</v>
      </c>
      <c r="G35" s="2">
        <v>37958457</v>
      </c>
    </row>
    <row r="36" spans="1:7">
      <c r="A36" s="1" t="s">
        <v>30</v>
      </c>
      <c r="B36" s="2">
        <v>2556450</v>
      </c>
      <c r="C36" s="2">
        <v>3678760</v>
      </c>
      <c r="D36" s="2">
        <v>3678786</v>
      </c>
      <c r="E36" s="2">
        <v>3678789</v>
      </c>
      <c r="F36" s="2">
        <v>3678796</v>
      </c>
      <c r="G36" s="2">
        <v>17271581</v>
      </c>
    </row>
    <row r="37" spans="1:7">
      <c r="A37" s="1" t="s">
        <v>31</v>
      </c>
      <c r="B37" s="2">
        <v>15448790</v>
      </c>
      <c r="C37" s="2">
        <v>22230983</v>
      </c>
      <c r="D37" s="2">
        <v>22231137</v>
      </c>
      <c r="E37" s="2">
        <v>22231156</v>
      </c>
      <c r="F37" s="2">
        <v>22231202</v>
      </c>
      <c r="G37" s="2">
        <v>104373268</v>
      </c>
    </row>
    <row r="38" spans="1:7">
      <c r="A38" s="1" t="s">
        <v>32</v>
      </c>
      <c r="B38" s="2">
        <v>5681977</v>
      </c>
      <c r="C38" s="2">
        <v>8176429</v>
      </c>
      <c r="D38" s="2">
        <v>8176486</v>
      </c>
      <c r="E38" s="2">
        <v>8176493</v>
      </c>
      <c r="F38" s="2">
        <v>8176510</v>
      </c>
      <c r="G38" s="2">
        <v>38387895</v>
      </c>
    </row>
    <row r="39" spans="1:7">
      <c r="A39" s="1" t="s">
        <v>33</v>
      </c>
      <c r="B39" s="2">
        <v>25971644</v>
      </c>
      <c r="C39" s="2">
        <v>37373488</v>
      </c>
      <c r="D39" s="2">
        <v>37373747</v>
      </c>
      <c r="E39" s="2">
        <v>37373779</v>
      </c>
      <c r="F39" s="2">
        <v>37373856</v>
      </c>
      <c r="G39" s="2">
        <v>175466514</v>
      </c>
    </row>
    <row r="40" spans="1:7">
      <c r="A40" s="1" t="s">
        <v>34</v>
      </c>
      <c r="B40" s="2">
        <v>16137196</v>
      </c>
      <c r="C40" s="2">
        <v>23221608</v>
      </c>
      <c r="D40" s="2">
        <v>23221768</v>
      </c>
      <c r="E40" s="2">
        <v>23221788</v>
      </c>
      <c r="F40" s="2">
        <v>23221836</v>
      </c>
      <c r="G40" s="2">
        <v>109024196</v>
      </c>
    </row>
    <row r="41" spans="1:7">
      <c r="A41" s="1" t="s">
        <v>35</v>
      </c>
      <c r="B41" s="2">
        <v>3841352</v>
      </c>
      <c r="C41" s="2">
        <v>5527749</v>
      </c>
      <c r="D41" s="2">
        <v>5527787</v>
      </c>
      <c r="E41" s="2">
        <v>5527792</v>
      </c>
      <c r="F41" s="2">
        <v>5527804</v>
      </c>
      <c r="G41" s="2">
        <v>25952484</v>
      </c>
    </row>
    <row r="42" spans="1:7">
      <c r="A42" s="1" t="s">
        <v>36</v>
      </c>
      <c r="B42" s="2">
        <v>20739853</v>
      </c>
      <c r="C42" s="2">
        <v>29844883</v>
      </c>
      <c r="D42" s="2">
        <v>29845089</v>
      </c>
      <c r="E42" s="2">
        <v>29845114</v>
      </c>
      <c r="F42" s="2">
        <v>29845177</v>
      </c>
      <c r="G42" s="2">
        <v>140120116</v>
      </c>
    </row>
    <row r="43" spans="1:7">
      <c r="A43" s="1" t="s">
        <v>37</v>
      </c>
      <c r="B43" s="2">
        <v>9812934</v>
      </c>
      <c r="C43" s="2">
        <v>14120923</v>
      </c>
      <c r="D43" s="2">
        <v>14121021</v>
      </c>
      <c r="E43" s="2">
        <v>14121032</v>
      </c>
      <c r="F43" s="2">
        <v>14121062</v>
      </c>
      <c r="G43" s="2">
        <v>66296972</v>
      </c>
    </row>
    <row r="44" spans="1:7">
      <c r="A44" s="1" t="s">
        <v>38</v>
      </c>
      <c r="B44" s="2">
        <v>7733679</v>
      </c>
      <c r="C44" s="2">
        <v>11128851</v>
      </c>
      <c r="D44" s="2">
        <v>11128928</v>
      </c>
      <c r="E44" s="2">
        <v>11128937</v>
      </c>
      <c r="F44" s="2">
        <v>11128961</v>
      </c>
      <c r="G44" s="2">
        <v>52249356</v>
      </c>
    </row>
    <row r="45" spans="1:7">
      <c r="A45" s="1" t="s">
        <v>39</v>
      </c>
      <c r="B45" s="2">
        <v>25386631</v>
      </c>
      <c r="C45" s="2">
        <v>36531648</v>
      </c>
      <c r="D45" s="2">
        <v>36531901</v>
      </c>
      <c r="E45" s="2">
        <v>36531932</v>
      </c>
      <c r="F45" s="2">
        <v>36532008</v>
      </c>
      <c r="G45" s="2">
        <v>171514120</v>
      </c>
    </row>
    <row r="46" spans="1:7">
      <c r="A46" s="1" t="s">
        <v>62</v>
      </c>
      <c r="B46" s="2">
        <v>2020490</v>
      </c>
      <c r="C46" s="2">
        <v>2915577</v>
      </c>
      <c r="D46" s="2">
        <v>2909472</v>
      </c>
      <c r="E46" s="2">
        <v>2908724</v>
      </c>
      <c r="F46" s="2">
        <v>2906890</v>
      </c>
      <c r="G46" s="2">
        <v>13661153</v>
      </c>
    </row>
    <row r="47" spans="1:7">
      <c r="A47" s="1" t="s">
        <v>40</v>
      </c>
      <c r="B47" s="2">
        <v>3383835</v>
      </c>
      <c r="C47" s="2">
        <v>4869376</v>
      </c>
      <c r="D47" s="2">
        <v>4869410</v>
      </c>
      <c r="E47" s="2">
        <v>4869414</v>
      </c>
      <c r="F47" s="2">
        <v>4869424</v>
      </c>
      <c r="G47" s="2">
        <v>22861459</v>
      </c>
    </row>
    <row r="48" spans="1:7">
      <c r="A48" s="1" t="s">
        <v>41</v>
      </c>
      <c r="B48" s="2">
        <v>10360855</v>
      </c>
      <c r="C48" s="2">
        <v>14909387</v>
      </c>
      <c r="D48" s="2">
        <v>14909490</v>
      </c>
      <c r="E48" s="2">
        <v>14909503</v>
      </c>
      <c r="F48" s="2">
        <v>14909534</v>
      </c>
      <c r="G48" s="2">
        <v>69998769</v>
      </c>
    </row>
    <row r="49" spans="1:7">
      <c r="A49" s="1" t="s">
        <v>42</v>
      </c>
      <c r="B49" s="2">
        <v>4363463</v>
      </c>
      <c r="C49" s="2">
        <v>6279072</v>
      </c>
      <c r="D49" s="2">
        <v>6279116</v>
      </c>
      <c r="E49" s="2">
        <v>6279121</v>
      </c>
      <c r="F49" s="2">
        <v>6279134</v>
      </c>
      <c r="G49" s="2">
        <v>29479906</v>
      </c>
    </row>
    <row r="50" spans="1:7">
      <c r="A50" s="1" t="s">
        <v>43</v>
      </c>
      <c r="B50" s="2">
        <v>13074884</v>
      </c>
      <c r="C50" s="2">
        <v>18814906</v>
      </c>
      <c r="D50" s="2">
        <v>18815036</v>
      </c>
      <c r="E50" s="2">
        <v>18815052</v>
      </c>
      <c r="F50" s="2">
        <v>18815091</v>
      </c>
      <c r="G50" s="2">
        <v>88334969</v>
      </c>
    </row>
    <row r="51" spans="1:7">
      <c r="A51" s="1" t="s">
        <v>44</v>
      </c>
      <c r="B51" s="2">
        <v>60356706</v>
      </c>
      <c r="C51" s="2">
        <v>86853980</v>
      </c>
      <c r="D51" s="2">
        <v>86854582</v>
      </c>
      <c r="E51" s="2">
        <v>86854655</v>
      </c>
      <c r="F51" s="2">
        <v>86854836</v>
      </c>
      <c r="G51" s="2">
        <v>407774759</v>
      </c>
    </row>
    <row r="52" spans="1:7">
      <c r="A52" s="1" t="s">
        <v>45</v>
      </c>
      <c r="B52" s="2">
        <v>5372731</v>
      </c>
      <c r="C52" s="2">
        <v>7731421</v>
      </c>
      <c r="D52" s="2">
        <v>7731474</v>
      </c>
      <c r="E52" s="2">
        <v>7731481</v>
      </c>
      <c r="F52" s="2">
        <v>7731497</v>
      </c>
      <c r="G52" s="2">
        <v>36298604</v>
      </c>
    </row>
    <row r="53" spans="1:7">
      <c r="A53" s="1" t="s">
        <v>46</v>
      </c>
      <c r="B53" s="2">
        <v>3140247</v>
      </c>
      <c r="C53" s="2">
        <v>4518851</v>
      </c>
      <c r="D53" s="2">
        <v>4518882</v>
      </c>
      <c r="E53" s="2">
        <v>4518886</v>
      </c>
      <c r="F53" s="2">
        <v>4518895</v>
      </c>
      <c r="G53" s="2">
        <v>21215761</v>
      </c>
    </row>
    <row r="54" spans="1:7">
      <c r="A54" s="1" t="s">
        <v>47</v>
      </c>
      <c r="B54" s="2">
        <v>15745244</v>
      </c>
      <c r="C54" s="2">
        <v>22657583</v>
      </c>
      <c r="D54" s="2">
        <v>22657740</v>
      </c>
      <c r="E54" s="2">
        <v>22657759</v>
      </c>
      <c r="F54" s="2">
        <v>22657806</v>
      </c>
      <c r="G54" s="2">
        <v>106376132</v>
      </c>
    </row>
    <row r="55" spans="1:7">
      <c r="A55" s="1" t="s">
        <v>48</v>
      </c>
      <c r="B55" s="2">
        <v>10489110</v>
      </c>
      <c r="C55" s="2">
        <v>15093948</v>
      </c>
      <c r="D55" s="2">
        <v>15094052</v>
      </c>
      <c r="E55" s="2">
        <v>15094065</v>
      </c>
      <c r="F55" s="2">
        <v>15094096</v>
      </c>
      <c r="G55" s="2">
        <v>70865271</v>
      </c>
    </row>
    <row r="56" spans="1:7">
      <c r="A56" s="1" t="s">
        <v>49</v>
      </c>
      <c r="B56" s="2">
        <v>6761785</v>
      </c>
      <c r="C56" s="2">
        <v>9730285</v>
      </c>
      <c r="D56" s="2">
        <v>9730352</v>
      </c>
      <c r="E56" s="2">
        <v>9730361</v>
      </c>
      <c r="F56" s="2">
        <v>9730381</v>
      </c>
      <c r="G56" s="2">
        <v>45683164</v>
      </c>
    </row>
    <row r="57" spans="1:7">
      <c r="A57" s="1" t="s">
        <v>50</v>
      </c>
      <c r="B57" s="2">
        <v>11642061</v>
      </c>
      <c r="C57" s="2">
        <v>16753057</v>
      </c>
      <c r="D57" s="2">
        <v>16753173</v>
      </c>
      <c r="E57" s="2">
        <v>16753188</v>
      </c>
      <c r="F57" s="2">
        <v>16753222</v>
      </c>
      <c r="G57" s="2">
        <v>78654701</v>
      </c>
    </row>
    <row r="58" spans="1:7">
      <c r="A58" s="1" t="s">
        <v>51</v>
      </c>
      <c r="B58" s="2">
        <v>3963841</v>
      </c>
      <c r="C58" s="2">
        <v>5704011</v>
      </c>
      <c r="D58" s="2">
        <v>5704051</v>
      </c>
      <c r="E58" s="2">
        <v>5704056</v>
      </c>
      <c r="F58" s="2">
        <v>5704067</v>
      </c>
      <c r="G58" s="2">
        <v>26780026</v>
      </c>
    </row>
    <row r="59" spans="1:7">
      <c r="A59" s="17" t="s">
        <v>52</v>
      </c>
      <c r="B59" s="18">
        <v>615000000</v>
      </c>
      <c r="C59" s="18">
        <v>885000000</v>
      </c>
      <c r="D59" s="18">
        <v>885000000</v>
      </c>
      <c r="E59" s="18">
        <v>885000000</v>
      </c>
      <c r="F59" s="18">
        <v>885000000</v>
      </c>
      <c r="G59" s="18">
        <v>4155000000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67"/>
  <sheetViews>
    <sheetView zoomScaleNormal="100" workbookViewId="0">
      <selection activeCell="B1" sqref="B1:B3"/>
    </sheetView>
  </sheetViews>
  <sheetFormatPr defaultRowHeight="15"/>
  <cols>
    <col min="1" max="1" width="21.7109375" style="155" customWidth="1"/>
    <col min="2" max="2" width="36.5703125" style="155" customWidth="1"/>
    <col min="3" max="3" width="70.28515625" style="155" customWidth="1"/>
    <col min="4" max="4" width="38.28515625" style="155" customWidth="1"/>
    <col min="5" max="5" width="51.28515625" style="155" customWidth="1"/>
    <col min="6" max="6" width="41.5703125" style="155" customWidth="1"/>
    <col min="7" max="8" width="21.7109375" style="155" customWidth="1"/>
    <col min="9" max="9" width="27.5703125" style="155" customWidth="1"/>
    <col min="10" max="10" width="37.140625" style="155" customWidth="1"/>
    <col min="11" max="11" width="21.7109375" style="155" customWidth="1"/>
    <col min="12" max="12" width="29.5703125" style="155" customWidth="1"/>
    <col min="13" max="13" width="48.7109375" style="155" customWidth="1"/>
    <col min="14" max="14" width="42.42578125" style="155" customWidth="1"/>
    <col min="15" max="16384" width="9.140625" style="161"/>
  </cols>
  <sheetData>
    <row r="1" spans="1:14">
      <c r="A1" s="86" t="s">
        <v>432</v>
      </c>
      <c r="B1" s="155" t="s">
        <v>559</v>
      </c>
    </row>
    <row r="2" spans="1:14">
      <c r="A2" s="86" t="s">
        <v>443</v>
      </c>
      <c r="B2" s="155" t="s">
        <v>553</v>
      </c>
    </row>
    <row r="3" spans="1:14">
      <c r="A3" s="86" t="s">
        <v>434</v>
      </c>
      <c r="B3" s="155" t="s">
        <v>436</v>
      </c>
    </row>
    <row r="4" spans="1:14">
      <c r="E4" s="161"/>
      <c r="F4" s="161"/>
      <c r="G4" s="161"/>
      <c r="H4" s="161"/>
      <c r="I4" s="161"/>
      <c r="J4" s="161"/>
      <c r="K4" s="161"/>
      <c r="L4" s="161"/>
    </row>
    <row r="5" spans="1:14">
      <c r="A5" s="155" t="s">
        <v>466</v>
      </c>
      <c r="E5" s="162" t="s">
        <v>554</v>
      </c>
      <c r="F5" s="162"/>
      <c r="G5" s="162"/>
      <c r="H5" s="162"/>
      <c r="I5" s="162" t="s">
        <v>558</v>
      </c>
      <c r="J5" s="162"/>
      <c r="K5" s="162"/>
      <c r="L5" s="181"/>
    </row>
    <row r="6" spans="1:14">
      <c r="A6" s="47" t="s">
        <v>0</v>
      </c>
      <c r="B6" s="153" t="s">
        <v>549</v>
      </c>
      <c r="C6" s="153" t="s">
        <v>562</v>
      </c>
      <c r="D6" s="153" t="s">
        <v>550</v>
      </c>
      <c r="E6" s="46" t="s">
        <v>551</v>
      </c>
      <c r="F6" s="46" t="s">
        <v>528</v>
      </c>
      <c r="G6" s="46" t="s">
        <v>552</v>
      </c>
      <c r="H6" s="46" t="s">
        <v>52</v>
      </c>
      <c r="I6" s="46" t="s">
        <v>563</v>
      </c>
      <c r="J6" s="47" t="s">
        <v>555</v>
      </c>
      <c r="K6" s="46" t="s">
        <v>560</v>
      </c>
      <c r="L6" s="46" t="s">
        <v>556</v>
      </c>
      <c r="M6" s="46" t="s">
        <v>557</v>
      </c>
      <c r="N6" s="161"/>
    </row>
    <row r="7" spans="1:14">
      <c r="A7" s="47" t="s">
        <v>1</v>
      </c>
      <c r="B7" s="166">
        <v>319983</v>
      </c>
      <c r="C7" s="166">
        <v>154033</v>
      </c>
      <c r="D7" s="166">
        <v>165950</v>
      </c>
      <c r="E7" s="166">
        <v>81952</v>
      </c>
      <c r="F7" s="166">
        <v>21064</v>
      </c>
      <c r="G7" s="168">
        <v>8689</v>
      </c>
      <c r="H7" s="166">
        <v>111705</v>
      </c>
      <c r="I7" s="166">
        <v>45759</v>
      </c>
      <c r="J7" s="166">
        <v>0</v>
      </c>
      <c r="K7" s="166">
        <v>45759</v>
      </c>
      <c r="L7" s="166">
        <v>5595</v>
      </c>
      <c r="M7" s="166">
        <v>2891</v>
      </c>
      <c r="N7" s="161"/>
    </row>
    <row r="8" spans="1:14">
      <c r="A8" s="47" t="s">
        <v>578</v>
      </c>
      <c r="B8" s="166">
        <v>31644</v>
      </c>
      <c r="C8" s="166">
        <v>0</v>
      </c>
      <c r="D8" s="166">
        <v>31644</v>
      </c>
      <c r="E8" s="166">
        <v>25466</v>
      </c>
      <c r="F8" s="166">
        <v>1262</v>
      </c>
      <c r="G8" s="168">
        <v>0</v>
      </c>
      <c r="H8" s="166">
        <v>26728</v>
      </c>
      <c r="I8" s="166">
        <v>0</v>
      </c>
      <c r="J8" s="166">
        <v>255</v>
      </c>
      <c r="K8" s="166">
        <v>255</v>
      </c>
      <c r="L8" s="166">
        <v>4660</v>
      </c>
      <c r="M8" s="166">
        <v>0</v>
      </c>
      <c r="N8" s="161"/>
    </row>
    <row r="9" spans="1:14">
      <c r="A9" s="47" t="s">
        <v>3</v>
      </c>
      <c r="B9" s="166">
        <v>453300</v>
      </c>
      <c r="C9" s="166">
        <v>17349</v>
      </c>
      <c r="D9" s="166">
        <v>435951</v>
      </c>
      <c r="E9" s="166">
        <v>3538</v>
      </c>
      <c r="F9" s="166">
        <v>2109</v>
      </c>
      <c r="G9" s="168">
        <v>38830</v>
      </c>
      <c r="H9" s="166">
        <v>44477</v>
      </c>
      <c r="I9" s="166">
        <v>22711</v>
      </c>
      <c r="J9" s="166">
        <v>312581</v>
      </c>
      <c r="K9" s="166">
        <v>335292</v>
      </c>
      <c r="L9" s="166">
        <v>4290</v>
      </c>
      <c r="M9" s="166">
        <v>51894</v>
      </c>
      <c r="N9" s="161"/>
    </row>
    <row r="10" spans="1:14">
      <c r="A10" s="47" t="s">
        <v>4</v>
      </c>
      <c r="B10" s="166">
        <v>191765</v>
      </c>
      <c r="C10" s="166">
        <v>0</v>
      </c>
      <c r="D10" s="166">
        <v>191765</v>
      </c>
      <c r="E10" s="166">
        <v>28699</v>
      </c>
      <c r="F10" s="166">
        <v>19617</v>
      </c>
      <c r="G10" s="168">
        <v>57057</v>
      </c>
      <c r="H10" s="166">
        <v>105373</v>
      </c>
      <c r="I10" s="166">
        <v>70980</v>
      </c>
      <c r="J10" s="166">
        <v>0</v>
      </c>
      <c r="K10" s="166">
        <v>70980</v>
      </c>
      <c r="L10" s="166">
        <v>4368</v>
      </c>
      <c r="M10" s="166">
        <v>11044</v>
      </c>
      <c r="N10" s="161"/>
    </row>
    <row r="11" spans="1:14">
      <c r="A11" s="47" t="s">
        <v>5</v>
      </c>
      <c r="B11" s="166">
        <v>10579382</v>
      </c>
      <c r="C11" s="166">
        <v>1297105</v>
      </c>
      <c r="D11" s="166">
        <v>9282277</v>
      </c>
      <c r="E11" s="166">
        <v>3450296</v>
      </c>
      <c r="F11" s="166">
        <v>1233261</v>
      </c>
      <c r="G11" s="168">
        <v>1</v>
      </c>
      <c r="H11" s="166">
        <v>4683558</v>
      </c>
      <c r="I11" s="166">
        <v>106956</v>
      </c>
      <c r="J11" s="166">
        <v>3398712</v>
      </c>
      <c r="K11" s="166">
        <v>3505668</v>
      </c>
      <c r="L11" s="166">
        <v>590285</v>
      </c>
      <c r="M11" s="166">
        <v>502769</v>
      </c>
      <c r="N11" s="161"/>
    </row>
    <row r="12" spans="1:14">
      <c r="A12" s="47" t="s">
        <v>6</v>
      </c>
      <c r="B12" s="166">
        <v>1497140</v>
      </c>
      <c r="C12" s="166">
        <v>141151</v>
      </c>
      <c r="D12" s="166">
        <v>1355989</v>
      </c>
      <c r="E12" s="166">
        <v>939211</v>
      </c>
      <c r="F12" s="166">
        <v>5428</v>
      </c>
      <c r="G12" s="168">
        <v>78466</v>
      </c>
      <c r="H12" s="166">
        <v>1023105</v>
      </c>
      <c r="I12" s="166">
        <v>90746</v>
      </c>
      <c r="J12" s="166">
        <v>202688</v>
      </c>
      <c r="K12" s="166">
        <v>293434</v>
      </c>
      <c r="L12" s="166">
        <v>39448</v>
      </c>
      <c r="M12" s="166">
        <v>0</v>
      </c>
      <c r="N12" s="161"/>
    </row>
    <row r="13" spans="1:14">
      <c r="A13" s="47" t="s">
        <v>7</v>
      </c>
      <c r="B13" s="166">
        <v>421808</v>
      </c>
      <c r="C13" s="166">
        <v>0</v>
      </c>
      <c r="D13" s="166">
        <v>421808</v>
      </c>
      <c r="E13" s="166">
        <v>6020</v>
      </c>
      <c r="F13" s="166">
        <v>6610</v>
      </c>
      <c r="G13" s="168">
        <v>20110</v>
      </c>
      <c r="H13" s="166">
        <v>32740</v>
      </c>
      <c r="I13" s="166">
        <v>0</v>
      </c>
      <c r="J13" s="166">
        <v>33553</v>
      </c>
      <c r="K13" s="166">
        <v>33553</v>
      </c>
      <c r="L13" s="166">
        <v>285409</v>
      </c>
      <c r="M13" s="166">
        <v>70105</v>
      </c>
      <c r="N13" s="161"/>
    </row>
    <row r="14" spans="1:14">
      <c r="A14" s="47" t="s">
        <v>8</v>
      </c>
      <c r="B14" s="166">
        <v>213866</v>
      </c>
      <c r="C14" s="166">
        <v>0</v>
      </c>
      <c r="D14" s="166">
        <v>213866</v>
      </c>
      <c r="E14" s="166">
        <v>7600</v>
      </c>
      <c r="F14" s="166">
        <v>56587</v>
      </c>
      <c r="G14" s="168">
        <v>115056</v>
      </c>
      <c r="H14" s="166">
        <v>179243</v>
      </c>
      <c r="I14" s="166">
        <v>0</v>
      </c>
      <c r="J14" s="166">
        <v>0</v>
      </c>
      <c r="K14" s="166">
        <v>0</v>
      </c>
      <c r="L14" s="166">
        <v>34622</v>
      </c>
      <c r="M14" s="166">
        <v>0</v>
      </c>
      <c r="N14" s="161"/>
    </row>
    <row r="15" spans="1:14">
      <c r="A15" s="47" t="s">
        <v>577</v>
      </c>
      <c r="B15" s="166">
        <v>111539</v>
      </c>
      <c r="C15" s="166">
        <v>6934</v>
      </c>
      <c r="D15" s="166">
        <v>104605</v>
      </c>
      <c r="E15" s="166">
        <v>21709</v>
      </c>
      <c r="F15" s="166">
        <v>0</v>
      </c>
      <c r="G15" s="168">
        <v>54480</v>
      </c>
      <c r="H15" s="166">
        <v>76189</v>
      </c>
      <c r="I15" s="166">
        <v>195</v>
      </c>
      <c r="J15" s="166">
        <v>0</v>
      </c>
      <c r="K15" s="166">
        <v>195</v>
      </c>
      <c r="L15" s="166">
        <v>27829</v>
      </c>
      <c r="M15" s="166">
        <v>394</v>
      </c>
      <c r="N15" s="161"/>
    </row>
    <row r="16" spans="1:14">
      <c r="A16" s="47" t="s">
        <v>10</v>
      </c>
      <c r="B16" s="166">
        <v>2251835</v>
      </c>
      <c r="C16" s="166">
        <v>0</v>
      </c>
      <c r="D16" s="166">
        <v>2251835</v>
      </c>
      <c r="E16" s="166">
        <v>712482</v>
      </c>
      <c r="F16" s="166">
        <v>190829</v>
      </c>
      <c r="G16" s="168">
        <v>449258</v>
      </c>
      <c r="H16" s="166">
        <v>1352569</v>
      </c>
      <c r="I16" s="166">
        <v>86213</v>
      </c>
      <c r="J16" s="166">
        <v>190432</v>
      </c>
      <c r="K16" s="166">
        <v>276645</v>
      </c>
      <c r="L16" s="166">
        <v>240747</v>
      </c>
      <c r="M16" s="166">
        <v>381874</v>
      </c>
      <c r="N16" s="161"/>
    </row>
    <row r="17" spans="1:14">
      <c r="A17" s="47" t="s">
        <v>11</v>
      </c>
      <c r="B17" s="166">
        <v>392907</v>
      </c>
      <c r="C17" s="166">
        <v>306065</v>
      </c>
      <c r="D17" s="166">
        <v>86842</v>
      </c>
      <c r="E17" s="166">
        <v>30792</v>
      </c>
      <c r="F17" s="166">
        <v>13787</v>
      </c>
      <c r="G17" s="168">
        <v>14149</v>
      </c>
      <c r="H17" s="166">
        <v>58728</v>
      </c>
      <c r="I17" s="166">
        <v>9398</v>
      </c>
      <c r="J17" s="166">
        <v>13075</v>
      </c>
      <c r="K17" s="166">
        <v>22473</v>
      </c>
      <c r="L17" s="166">
        <v>956</v>
      </c>
      <c r="M17" s="166">
        <v>4685</v>
      </c>
      <c r="N17" s="161"/>
    </row>
    <row r="18" spans="1:14">
      <c r="A18" s="47" t="s">
        <v>12</v>
      </c>
      <c r="B18" s="166">
        <v>184434</v>
      </c>
      <c r="C18" s="166">
        <v>7752</v>
      </c>
      <c r="D18" s="166">
        <v>176682</v>
      </c>
      <c r="E18" s="166">
        <v>101071</v>
      </c>
      <c r="F18" s="166">
        <v>5330</v>
      </c>
      <c r="G18" s="168">
        <v>34252</v>
      </c>
      <c r="H18" s="166">
        <v>140653</v>
      </c>
      <c r="I18" s="166">
        <v>0</v>
      </c>
      <c r="J18" s="166">
        <v>23412</v>
      </c>
      <c r="K18" s="166">
        <v>23412</v>
      </c>
      <c r="L18" s="166">
        <v>0</v>
      </c>
      <c r="M18" s="166">
        <v>12616</v>
      </c>
      <c r="N18" s="161"/>
    </row>
    <row r="19" spans="1:14">
      <c r="A19" s="47" t="s">
        <v>13</v>
      </c>
      <c r="B19" s="166">
        <v>270601</v>
      </c>
      <c r="C19" s="166">
        <v>10280</v>
      </c>
      <c r="D19" s="166">
        <v>260321</v>
      </c>
      <c r="E19" s="166">
        <v>57109</v>
      </c>
      <c r="F19" s="166">
        <v>15581</v>
      </c>
      <c r="G19" s="168">
        <v>31367</v>
      </c>
      <c r="H19" s="166">
        <v>104057</v>
      </c>
      <c r="I19" s="166">
        <v>29825</v>
      </c>
      <c r="J19" s="166">
        <v>103099</v>
      </c>
      <c r="K19" s="166">
        <v>132924</v>
      </c>
      <c r="L19" s="166">
        <v>6587</v>
      </c>
      <c r="M19" s="166">
        <v>16754</v>
      </c>
      <c r="N19" s="161"/>
    </row>
    <row r="20" spans="1:14">
      <c r="A20" s="47" t="s">
        <v>143</v>
      </c>
      <c r="B20" s="166">
        <v>2161842</v>
      </c>
      <c r="C20" s="166">
        <v>5005</v>
      </c>
      <c r="D20" s="166">
        <v>2156837</v>
      </c>
      <c r="E20" s="166">
        <v>882578</v>
      </c>
      <c r="F20" s="166">
        <v>22779</v>
      </c>
      <c r="G20" s="168">
        <v>428671</v>
      </c>
      <c r="H20" s="166">
        <v>1334028</v>
      </c>
      <c r="I20" s="166">
        <v>123388</v>
      </c>
      <c r="J20" s="166">
        <v>234341</v>
      </c>
      <c r="K20" s="166">
        <v>357729</v>
      </c>
      <c r="L20" s="166">
        <v>464865</v>
      </c>
      <c r="M20" s="166">
        <v>214</v>
      </c>
      <c r="N20" s="161"/>
    </row>
    <row r="21" spans="1:14">
      <c r="A21" s="47" t="s">
        <v>15</v>
      </c>
      <c r="B21" s="166">
        <v>434597</v>
      </c>
      <c r="C21" s="166">
        <v>77896</v>
      </c>
      <c r="D21" s="166">
        <v>356701</v>
      </c>
      <c r="E21" s="166">
        <v>224596</v>
      </c>
      <c r="F21" s="166">
        <v>553</v>
      </c>
      <c r="G21" s="168">
        <v>18039</v>
      </c>
      <c r="H21" s="166">
        <v>243188</v>
      </c>
      <c r="I21" s="166">
        <v>13696</v>
      </c>
      <c r="J21" s="166">
        <v>98427</v>
      </c>
      <c r="K21" s="166">
        <v>112123</v>
      </c>
      <c r="L21" s="166">
        <v>579</v>
      </c>
      <c r="M21" s="166">
        <v>809</v>
      </c>
      <c r="N21" s="161"/>
    </row>
    <row r="22" spans="1:14">
      <c r="A22" s="47" t="s">
        <v>16</v>
      </c>
      <c r="B22" s="166">
        <v>1272342</v>
      </c>
      <c r="C22" s="166">
        <v>36197</v>
      </c>
      <c r="D22" s="166">
        <v>1236145</v>
      </c>
      <c r="E22" s="166">
        <v>574191</v>
      </c>
      <c r="F22" s="166">
        <v>86573</v>
      </c>
      <c r="G22" s="168">
        <v>0</v>
      </c>
      <c r="H22" s="166">
        <v>660764</v>
      </c>
      <c r="I22" s="166">
        <v>0</v>
      </c>
      <c r="J22" s="166">
        <v>558796</v>
      </c>
      <c r="K22" s="166">
        <v>558796</v>
      </c>
      <c r="L22" s="166">
        <v>4495</v>
      </c>
      <c r="M22" s="166">
        <v>12090</v>
      </c>
      <c r="N22" s="161"/>
    </row>
    <row r="23" spans="1:14">
      <c r="A23" s="47" t="s">
        <v>17</v>
      </c>
      <c r="B23" s="166">
        <v>237728</v>
      </c>
      <c r="C23" s="166">
        <v>2510</v>
      </c>
      <c r="D23" s="166">
        <v>235218</v>
      </c>
      <c r="E23" s="166">
        <v>15945</v>
      </c>
      <c r="F23" s="166">
        <v>29639</v>
      </c>
      <c r="G23" s="168">
        <v>17728</v>
      </c>
      <c r="H23" s="166">
        <v>63312</v>
      </c>
      <c r="I23" s="166">
        <v>47890</v>
      </c>
      <c r="J23" s="166">
        <v>57350</v>
      </c>
      <c r="K23" s="166">
        <v>105240</v>
      </c>
      <c r="L23" s="166">
        <v>982</v>
      </c>
      <c r="M23" s="166">
        <v>65684</v>
      </c>
      <c r="N23" s="161"/>
    </row>
    <row r="24" spans="1:14">
      <c r="A24" s="47" t="s">
        <v>18</v>
      </c>
      <c r="B24" s="166">
        <v>906469</v>
      </c>
      <c r="C24" s="166">
        <v>0</v>
      </c>
      <c r="D24" s="166">
        <v>906469</v>
      </c>
      <c r="E24" s="166">
        <v>382880</v>
      </c>
      <c r="F24" s="166">
        <v>45415</v>
      </c>
      <c r="G24" s="168">
        <v>194858</v>
      </c>
      <c r="H24" s="166">
        <v>623153</v>
      </c>
      <c r="I24" s="166">
        <v>157565</v>
      </c>
      <c r="J24" s="166">
        <v>0</v>
      </c>
      <c r="K24" s="166">
        <v>157565</v>
      </c>
      <c r="L24" s="166">
        <v>79233</v>
      </c>
      <c r="M24" s="166">
        <v>46518</v>
      </c>
      <c r="N24" s="161"/>
    </row>
    <row r="25" spans="1:14">
      <c r="A25" s="47" t="s">
        <v>19</v>
      </c>
      <c r="B25" s="166">
        <v>374601</v>
      </c>
      <c r="C25" s="166">
        <v>211007</v>
      </c>
      <c r="D25" s="166">
        <v>163594</v>
      </c>
      <c r="E25" s="166">
        <v>70426</v>
      </c>
      <c r="F25" s="166">
        <v>1974</v>
      </c>
      <c r="G25" s="168">
        <v>45568</v>
      </c>
      <c r="H25" s="166">
        <v>117968</v>
      </c>
      <c r="I25" s="166">
        <v>1977</v>
      </c>
      <c r="J25" s="166">
        <v>13189</v>
      </c>
      <c r="K25" s="166">
        <v>15166</v>
      </c>
      <c r="L25" s="166">
        <v>3380</v>
      </c>
      <c r="M25" s="166">
        <v>27080</v>
      </c>
      <c r="N25" s="161"/>
    </row>
    <row r="26" spans="1:14">
      <c r="A26" s="47" t="s">
        <v>144</v>
      </c>
      <c r="B26" s="166">
        <v>141877</v>
      </c>
      <c r="C26" s="166">
        <v>17850</v>
      </c>
      <c r="D26" s="166">
        <v>124027</v>
      </c>
      <c r="E26" s="166">
        <v>88825</v>
      </c>
      <c r="F26" s="166">
        <v>7754</v>
      </c>
      <c r="G26" s="168">
        <v>863</v>
      </c>
      <c r="H26" s="166">
        <v>97442</v>
      </c>
      <c r="I26" s="166">
        <v>8757</v>
      </c>
      <c r="J26" s="166">
        <v>0</v>
      </c>
      <c r="K26" s="166">
        <v>8757</v>
      </c>
      <c r="L26" s="166">
        <v>1853</v>
      </c>
      <c r="M26" s="166">
        <v>15976</v>
      </c>
      <c r="N26" s="161"/>
    </row>
    <row r="27" spans="1:14">
      <c r="A27" s="47" t="s">
        <v>21</v>
      </c>
      <c r="B27" s="166">
        <v>1402813</v>
      </c>
      <c r="C27" s="166">
        <v>16016</v>
      </c>
      <c r="D27" s="166">
        <v>1386797</v>
      </c>
      <c r="E27" s="166">
        <v>2493</v>
      </c>
      <c r="F27" s="166">
        <v>18837</v>
      </c>
      <c r="G27" s="168">
        <v>223051</v>
      </c>
      <c r="H27" s="166">
        <v>244381</v>
      </c>
      <c r="I27" s="166">
        <v>46490</v>
      </c>
      <c r="J27" s="166">
        <v>151334</v>
      </c>
      <c r="K27" s="166">
        <v>197824</v>
      </c>
      <c r="L27" s="166">
        <v>842136</v>
      </c>
      <c r="M27" s="166">
        <v>102458</v>
      </c>
      <c r="N27" s="161"/>
    </row>
    <row r="28" spans="1:14">
      <c r="A28" s="47" t="s">
        <v>145</v>
      </c>
      <c r="B28" s="166">
        <v>622770</v>
      </c>
      <c r="C28" s="166">
        <v>0</v>
      </c>
      <c r="D28" s="166">
        <v>622770</v>
      </c>
      <c r="E28" s="166">
        <v>225824</v>
      </c>
      <c r="F28" s="166">
        <v>877</v>
      </c>
      <c r="G28" s="168">
        <v>867</v>
      </c>
      <c r="H28" s="166">
        <v>227568</v>
      </c>
      <c r="I28" s="166">
        <v>445</v>
      </c>
      <c r="J28" s="166">
        <v>198</v>
      </c>
      <c r="K28" s="166">
        <v>643</v>
      </c>
      <c r="L28" s="166">
        <v>288</v>
      </c>
      <c r="M28" s="166">
        <v>394268</v>
      </c>
      <c r="N28" s="161"/>
    </row>
    <row r="29" spans="1:14">
      <c r="A29" s="47" t="s">
        <v>23</v>
      </c>
      <c r="B29" s="166">
        <v>1529975</v>
      </c>
      <c r="C29" s="166">
        <v>95241</v>
      </c>
      <c r="D29" s="166">
        <v>1434734</v>
      </c>
      <c r="E29" s="166">
        <v>109707</v>
      </c>
      <c r="F29" s="166">
        <v>27005</v>
      </c>
      <c r="G29" s="168">
        <v>146797</v>
      </c>
      <c r="H29" s="166">
        <v>283509</v>
      </c>
      <c r="I29" s="166">
        <v>967415</v>
      </c>
      <c r="J29" s="166">
        <v>17133</v>
      </c>
      <c r="K29" s="166">
        <v>984548</v>
      </c>
      <c r="L29" s="166">
        <v>166678</v>
      </c>
      <c r="M29" s="166">
        <v>0</v>
      </c>
      <c r="N29" s="161"/>
    </row>
    <row r="30" spans="1:14">
      <c r="A30" s="47" t="s">
        <v>24</v>
      </c>
      <c r="B30" s="166">
        <v>996157</v>
      </c>
      <c r="C30" s="166">
        <v>44614</v>
      </c>
      <c r="D30" s="166">
        <v>951543</v>
      </c>
      <c r="E30" s="166">
        <v>6157</v>
      </c>
      <c r="F30" s="166">
        <v>83466</v>
      </c>
      <c r="G30" s="168">
        <v>70800</v>
      </c>
      <c r="H30" s="166">
        <v>160423</v>
      </c>
      <c r="I30" s="166">
        <v>0</v>
      </c>
      <c r="J30" s="166">
        <v>591117</v>
      </c>
      <c r="K30" s="166">
        <v>591117</v>
      </c>
      <c r="L30" s="166">
        <v>200003</v>
      </c>
      <c r="M30" s="166">
        <v>0</v>
      </c>
      <c r="N30" s="161"/>
    </row>
    <row r="31" spans="1:14">
      <c r="A31" s="47" t="s">
        <v>25</v>
      </c>
      <c r="B31" s="166">
        <v>217313</v>
      </c>
      <c r="C31" s="166">
        <v>3000</v>
      </c>
      <c r="D31" s="166">
        <v>214313</v>
      </c>
      <c r="E31" s="166">
        <v>53060</v>
      </c>
      <c r="F31" s="166">
        <v>7052</v>
      </c>
      <c r="G31" s="168">
        <v>35935</v>
      </c>
      <c r="H31" s="166">
        <v>96047</v>
      </c>
      <c r="I31" s="166">
        <v>40056</v>
      </c>
      <c r="J31" s="166">
        <v>58748</v>
      </c>
      <c r="K31" s="166">
        <v>98804</v>
      </c>
      <c r="L31" s="166">
        <v>783</v>
      </c>
      <c r="M31" s="166">
        <v>18681</v>
      </c>
      <c r="N31" s="161"/>
    </row>
    <row r="32" spans="1:14">
      <c r="A32" s="47" t="s">
        <v>26</v>
      </c>
      <c r="B32" s="166">
        <v>359111</v>
      </c>
      <c r="C32" s="166">
        <v>0</v>
      </c>
      <c r="D32" s="166">
        <v>359111</v>
      </c>
      <c r="E32" s="166">
        <v>45009</v>
      </c>
      <c r="F32" s="166">
        <v>69444</v>
      </c>
      <c r="G32" s="168">
        <v>102612</v>
      </c>
      <c r="H32" s="166">
        <v>217065</v>
      </c>
      <c r="I32" s="166">
        <v>39482</v>
      </c>
      <c r="J32" s="166">
        <v>101171</v>
      </c>
      <c r="K32" s="166">
        <v>140653</v>
      </c>
      <c r="L32" s="166">
        <v>1393</v>
      </c>
      <c r="M32" s="166">
        <v>0</v>
      </c>
      <c r="N32" s="161"/>
    </row>
    <row r="33" spans="1:14">
      <c r="A33" s="47" t="s">
        <v>69</v>
      </c>
      <c r="B33" s="166">
        <v>265226</v>
      </c>
      <c r="C33" s="166">
        <v>0</v>
      </c>
      <c r="D33" s="166">
        <v>265226</v>
      </c>
      <c r="E33" s="166">
        <v>85655</v>
      </c>
      <c r="F33" s="166">
        <v>32752</v>
      </c>
      <c r="G33" s="168">
        <v>2008</v>
      </c>
      <c r="H33" s="166">
        <v>120415</v>
      </c>
      <c r="I33" s="166">
        <v>0</v>
      </c>
      <c r="J33" s="166">
        <v>24568</v>
      </c>
      <c r="K33" s="166">
        <v>24568</v>
      </c>
      <c r="L33" s="166">
        <v>1055</v>
      </c>
      <c r="M33" s="166">
        <v>119188</v>
      </c>
      <c r="N33" s="161"/>
    </row>
    <row r="34" spans="1:14">
      <c r="A34" s="47" t="s">
        <v>28</v>
      </c>
      <c r="B34" s="166">
        <v>134283</v>
      </c>
      <c r="C34" s="166">
        <v>24829</v>
      </c>
      <c r="D34" s="166">
        <v>109454</v>
      </c>
      <c r="E34" s="166">
        <v>5444</v>
      </c>
      <c r="F34" s="166">
        <v>3268</v>
      </c>
      <c r="G34" s="168">
        <v>0</v>
      </c>
      <c r="H34" s="166">
        <v>8712</v>
      </c>
      <c r="I34" s="166">
        <v>6832</v>
      </c>
      <c r="J34" s="166">
        <v>89357</v>
      </c>
      <c r="K34" s="166">
        <v>96189</v>
      </c>
      <c r="L34" s="166">
        <v>4319</v>
      </c>
      <c r="M34" s="166">
        <v>233</v>
      </c>
      <c r="N34" s="161"/>
    </row>
    <row r="35" spans="1:14">
      <c r="A35" s="47" t="s">
        <v>29</v>
      </c>
      <c r="B35" s="166">
        <v>359588</v>
      </c>
      <c r="C35" s="166">
        <v>84371</v>
      </c>
      <c r="D35" s="166">
        <v>275217</v>
      </c>
      <c r="E35" s="166">
        <v>172254</v>
      </c>
      <c r="F35" s="166">
        <v>61166</v>
      </c>
      <c r="G35" s="168">
        <v>34656</v>
      </c>
      <c r="H35" s="166">
        <v>268076</v>
      </c>
      <c r="I35" s="166">
        <v>0</v>
      </c>
      <c r="J35" s="166">
        <v>0</v>
      </c>
      <c r="K35" s="166">
        <v>0</v>
      </c>
      <c r="L35" s="166">
        <v>7030</v>
      </c>
      <c r="M35" s="166">
        <v>110</v>
      </c>
      <c r="N35" s="161"/>
    </row>
    <row r="36" spans="1:14">
      <c r="A36" s="47" t="s">
        <v>146</v>
      </c>
      <c r="B36" s="166">
        <v>88259</v>
      </c>
      <c r="C36" s="166">
        <v>0</v>
      </c>
      <c r="D36" s="166">
        <v>88259</v>
      </c>
      <c r="E36" s="166">
        <v>45931</v>
      </c>
      <c r="F36" s="166">
        <v>89</v>
      </c>
      <c r="G36" s="168">
        <v>18789</v>
      </c>
      <c r="H36" s="166">
        <v>64809</v>
      </c>
      <c r="I36" s="166">
        <v>0</v>
      </c>
      <c r="J36" s="166">
        <v>17918</v>
      </c>
      <c r="K36" s="166">
        <v>17918</v>
      </c>
      <c r="L36" s="166">
        <v>4355</v>
      </c>
      <c r="M36" s="166">
        <v>1177</v>
      </c>
      <c r="N36" s="161"/>
    </row>
    <row r="37" spans="1:14">
      <c r="A37" s="47" t="s">
        <v>576</v>
      </c>
      <c r="B37" s="166">
        <v>1296041</v>
      </c>
      <c r="C37" s="166">
        <v>0</v>
      </c>
      <c r="D37" s="166">
        <v>1296041</v>
      </c>
      <c r="E37" s="166">
        <v>8860</v>
      </c>
      <c r="F37" s="166">
        <v>266338</v>
      </c>
      <c r="G37" s="168">
        <v>34958</v>
      </c>
      <c r="H37" s="166">
        <v>310156</v>
      </c>
      <c r="I37" s="166">
        <v>1007</v>
      </c>
      <c r="J37" s="166">
        <v>248352</v>
      </c>
      <c r="K37" s="166">
        <v>249359</v>
      </c>
      <c r="L37" s="166">
        <v>727214</v>
      </c>
      <c r="M37" s="166">
        <v>9315</v>
      </c>
      <c r="N37" s="161"/>
    </row>
    <row r="38" spans="1:14">
      <c r="A38" s="47" t="s">
        <v>32</v>
      </c>
      <c r="B38" s="166">
        <v>515007</v>
      </c>
      <c r="C38" s="166">
        <v>17199</v>
      </c>
      <c r="D38" s="166">
        <v>497808</v>
      </c>
      <c r="E38" s="166">
        <v>183258</v>
      </c>
      <c r="F38" s="166">
        <v>880</v>
      </c>
      <c r="G38" s="168">
        <v>135229</v>
      </c>
      <c r="H38" s="166">
        <v>319367</v>
      </c>
      <c r="I38" s="166">
        <v>0</v>
      </c>
      <c r="J38" s="166">
        <v>42991</v>
      </c>
      <c r="K38" s="166">
        <v>42991</v>
      </c>
      <c r="L38" s="166">
        <v>12551</v>
      </c>
      <c r="M38" s="166">
        <v>122899</v>
      </c>
      <c r="N38" s="161"/>
    </row>
    <row r="39" spans="1:14">
      <c r="A39" s="47" t="s">
        <v>147</v>
      </c>
      <c r="B39" s="166">
        <v>2055370</v>
      </c>
      <c r="C39" s="166">
        <v>417562</v>
      </c>
      <c r="D39" s="166">
        <v>1637808</v>
      </c>
      <c r="E39" s="166">
        <v>80</v>
      </c>
      <c r="F39" s="166">
        <v>1514</v>
      </c>
      <c r="G39" s="168">
        <v>1694</v>
      </c>
      <c r="H39" s="166">
        <v>3288</v>
      </c>
      <c r="I39" s="166">
        <v>31086</v>
      </c>
      <c r="J39" s="166">
        <v>175555</v>
      </c>
      <c r="K39" s="166">
        <v>206641</v>
      </c>
      <c r="L39" s="166">
        <v>1382473</v>
      </c>
      <c r="M39" s="166">
        <v>45406</v>
      </c>
      <c r="N39" s="161"/>
    </row>
    <row r="40" spans="1:14">
      <c r="A40" s="47" t="s">
        <v>34</v>
      </c>
      <c r="B40" s="166">
        <v>1083720</v>
      </c>
      <c r="C40" s="166">
        <v>0</v>
      </c>
      <c r="D40" s="166">
        <v>1083720</v>
      </c>
      <c r="E40" s="166">
        <v>722901</v>
      </c>
      <c r="F40" s="166">
        <v>55236</v>
      </c>
      <c r="G40" s="168">
        <v>140622</v>
      </c>
      <c r="H40" s="166">
        <v>918759</v>
      </c>
      <c r="I40" s="166">
        <v>0</v>
      </c>
      <c r="J40" s="166">
        <v>44483</v>
      </c>
      <c r="K40" s="166">
        <v>44483</v>
      </c>
      <c r="L40" s="166">
        <v>14902</v>
      </c>
      <c r="M40" s="166">
        <v>105571</v>
      </c>
      <c r="N40" s="161"/>
    </row>
    <row r="41" spans="1:14">
      <c r="A41" s="47" t="s">
        <v>35</v>
      </c>
      <c r="B41" s="166">
        <v>120277</v>
      </c>
      <c r="C41" s="166">
        <v>11150</v>
      </c>
      <c r="D41" s="166">
        <v>109127</v>
      </c>
      <c r="E41" s="166">
        <v>33903</v>
      </c>
      <c r="F41" s="166">
        <v>10811</v>
      </c>
      <c r="G41" s="168">
        <v>0</v>
      </c>
      <c r="H41" s="166">
        <v>44714</v>
      </c>
      <c r="I41" s="166">
        <v>13152</v>
      </c>
      <c r="J41" s="166">
        <v>38271</v>
      </c>
      <c r="K41" s="166">
        <v>51423</v>
      </c>
      <c r="L41" s="166">
        <v>7026</v>
      </c>
      <c r="M41" s="166">
        <v>5964</v>
      </c>
      <c r="N41" s="161"/>
    </row>
    <row r="42" spans="1:14">
      <c r="A42" s="47" t="s">
        <v>36</v>
      </c>
      <c r="B42" s="166">
        <v>1117624</v>
      </c>
      <c r="C42" s="166">
        <v>470595</v>
      </c>
      <c r="D42" s="166">
        <v>647029</v>
      </c>
      <c r="E42" s="166">
        <v>40558</v>
      </c>
      <c r="F42" s="166">
        <v>97465</v>
      </c>
      <c r="G42" s="168">
        <v>76588</v>
      </c>
      <c r="H42" s="166">
        <v>214611</v>
      </c>
      <c r="I42" s="166">
        <v>77277</v>
      </c>
      <c r="J42" s="166">
        <v>325378</v>
      </c>
      <c r="K42" s="166">
        <v>402655</v>
      </c>
      <c r="L42" s="166">
        <v>20264</v>
      </c>
      <c r="M42" s="166">
        <v>9504</v>
      </c>
      <c r="N42" s="161"/>
    </row>
    <row r="43" spans="1:14">
      <c r="A43" s="47" t="s">
        <v>37</v>
      </c>
      <c r="B43" s="166">
        <v>869804</v>
      </c>
      <c r="C43" s="166">
        <v>46612</v>
      </c>
      <c r="D43" s="166">
        <v>823192</v>
      </c>
      <c r="E43" s="166">
        <v>75581</v>
      </c>
      <c r="F43" s="166">
        <v>145667</v>
      </c>
      <c r="G43" s="168">
        <v>57017</v>
      </c>
      <c r="H43" s="166">
        <v>278265</v>
      </c>
      <c r="I43" s="166">
        <v>84742</v>
      </c>
      <c r="J43" s="166">
        <v>0</v>
      </c>
      <c r="K43" s="166">
        <v>84742</v>
      </c>
      <c r="L43" s="166">
        <v>0</v>
      </c>
      <c r="M43" s="166">
        <v>460189</v>
      </c>
      <c r="N43" s="161"/>
    </row>
    <row r="44" spans="1:14">
      <c r="A44" s="47" t="s">
        <v>148</v>
      </c>
      <c r="B44" s="166">
        <v>962790</v>
      </c>
      <c r="C44" s="166">
        <v>184896</v>
      </c>
      <c r="D44" s="166">
        <v>777894</v>
      </c>
      <c r="E44" s="166">
        <v>158067</v>
      </c>
      <c r="F44" s="166">
        <v>35869</v>
      </c>
      <c r="G44" s="168">
        <v>106183</v>
      </c>
      <c r="H44" s="166">
        <v>300119</v>
      </c>
      <c r="I44" s="166">
        <v>65391</v>
      </c>
      <c r="J44" s="166">
        <v>339168</v>
      </c>
      <c r="K44" s="166">
        <v>404559</v>
      </c>
      <c r="L44" s="166">
        <v>39791</v>
      </c>
      <c r="M44" s="166">
        <v>33424</v>
      </c>
      <c r="N44" s="161"/>
    </row>
    <row r="45" spans="1:14">
      <c r="A45" s="47" t="s">
        <v>39</v>
      </c>
      <c r="B45" s="166">
        <v>1357643</v>
      </c>
      <c r="C45" s="166">
        <v>216841</v>
      </c>
      <c r="D45" s="166">
        <v>1140802</v>
      </c>
      <c r="E45" s="166">
        <v>311423</v>
      </c>
      <c r="F45" s="166">
        <v>179514</v>
      </c>
      <c r="G45" s="168">
        <v>57320</v>
      </c>
      <c r="H45" s="166">
        <v>548257</v>
      </c>
      <c r="I45" s="166">
        <v>41612</v>
      </c>
      <c r="J45" s="166">
        <v>91232</v>
      </c>
      <c r="K45" s="166">
        <v>132844</v>
      </c>
      <c r="L45" s="166">
        <v>422035</v>
      </c>
      <c r="M45" s="166">
        <v>37665</v>
      </c>
      <c r="N45" s="161"/>
    </row>
    <row r="46" spans="1:14">
      <c r="A46" s="47" t="s">
        <v>149</v>
      </c>
      <c r="B46" s="166">
        <v>114426</v>
      </c>
      <c r="C46" s="166">
        <v>14669</v>
      </c>
      <c r="D46" s="166">
        <v>99757</v>
      </c>
      <c r="E46" s="166">
        <v>17821</v>
      </c>
      <c r="F46" s="166">
        <v>392</v>
      </c>
      <c r="G46" s="168">
        <v>20050</v>
      </c>
      <c r="H46" s="166">
        <v>38263</v>
      </c>
      <c r="I46" s="166">
        <v>6210</v>
      </c>
      <c r="J46" s="166">
        <v>0</v>
      </c>
      <c r="K46" s="166">
        <v>6210</v>
      </c>
      <c r="L46" s="166">
        <v>19569</v>
      </c>
      <c r="M46" s="166">
        <v>35716</v>
      </c>
      <c r="N46" s="161"/>
    </row>
    <row r="47" spans="1:14">
      <c r="A47" s="47" t="s">
        <v>41</v>
      </c>
      <c r="B47" s="166">
        <v>730113</v>
      </c>
      <c r="C47" s="166">
        <v>0</v>
      </c>
      <c r="D47" s="166">
        <v>730113</v>
      </c>
      <c r="E47" s="166">
        <v>627577</v>
      </c>
      <c r="F47" s="166">
        <v>0</v>
      </c>
      <c r="G47" s="168">
        <v>18007</v>
      </c>
      <c r="H47" s="166">
        <v>645584</v>
      </c>
      <c r="I47" s="166">
        <v>21964</v>
      </c>
      <c r="J47" s="166">
        <v>38595</v>
      </c>
      <c r="K47" s="166">
        <v>60559</v>
      </c>
      <c r="L47" s="166">
        <v>13445</v>
      </c>
      <c r="M47" s="166">
        <v>10523</v>
      </c>
      <c r="N47" s="161"/>
    </row>
    <row r="48" spans="1:14">
      <c r="A48" s="47" t="s">
        <v>42</v>
      </c>
      <c r="B48" s="166">
        <v>18004</v>
      </c>
      <c r="C48" s="166">
        <v>13203</v>
      </c>
      <c r="D48" s="166">
        <v>4801</v>
      </c>
      <c r="E48" s="166">
        <v>1242</v>
      </c>
      <c r="F48" s="166">
        <v>747</v>
      </c>
      <c r="G48" s="168">
        <v>0</v>
      </c>
      <c r="H48" s="166">
        <v>1989</v>
      </c>
      <c r="I48" s="166">
        <v>2298</v>
      </c>
      <c r="J48" s="166">
        <v>0</v>
      </c>
      <c r="K48" s="166">
        <v>2298</v>
      </c>
      <c r="L48" s="166">
        <v>412</v>
      </c>
      <c r="M48" s="166">
        <v>101</v>
      </c>
      <c r="N48" s="161"/>
    </row>
    <row r="49" spans="1:14">
      <c r="A49" s="47" t="s">
        <v>43</v>
      </c>
      <c r="B49" s="166">
        <v>515318</v>
      </c>
      <c r="C49" s="166">
        <v>16057</v>
      </c>
      <c r="D49" s="166">
        <v>499261</v>
      </c>
      <c r="E49" s="166">
        <v>272413</v>
      </c>
      <c r="F49" s="166">
        <v>4165</v>
      </c>
      <c r="G49" s="168">
        <v>0</v>
      </c>
      <c r="H49" s="166">
        <v>276578</v>
      </c>
      <c r="I49" s="166">
        <v>17548</v>
      </c>
      <c r="J49" s="166">
        <v>120862</v>
      </c>
      <c r="K49" s="166">
        <v>138410</v>
      </c>
      <c r="L49" s="166">
        <v>0</v>
      </c>
      <c r="M49" s="166">
        <v>84273</v>
      </c>
      <c r="N49" s="161"/>
    </row>
    <row r="50" spans="1:14">
      <c r="A50" s="47" t="s">
        <v>44</v>
      </c>
      <c r="B50" s="166">
        <v>6970979</v>
      </c>
      <c r="C50" s="166">
        <v>0</v>
      </c>
      <c r="D50" s="166">
        <v>6970979</v>
      </c>
      <c r="E50" s="166">
        <v>559942</v>
      </c>
      <c r="F50" s="166">
        <v>479922</v>
      </c>
      <c r="G50" s="168">
        <v>1090490</v>
      </c>
      <c r="H50" s="166">
        <v>2130354</v>
      </c>
      <c r="I50" s="166">
        <v>259220</v>
      </c>
      <c r="J50" s="166">
        <v>298038</v>
      </c>
      <c r="K50" s="166">
        <v>557258</v>
      </c>
      <c r="L50" s="166">
        <v>80452</v>
      </c>
      <c r="M50" s="166">
        <v>4202918</v>
      </c>
      <c r="N50" s="161"/>
    </row>
    <row r="51" spans="1:14">
      <c r="A51" s="47" t="s">
        <v>45</v>
      </c>
      <c r="B51" s="166">
        <v>283389</v>
      </c>
      <c r="C51" s="166">
        <v>0</v>
      </c>
      <c r="D51" s="166">
        <v>283389</v>
      </c>
      <c r="E51" s="166">
        <v>8950</v>
      </c>
      <c r="F51" s="166">
        <v>7148</v>
      </c>
      <c r="G51" s="168">
        <v>127887</v>
      </c>
      <c r="H51" s="166">
        <v>143985</v>
      </c>
      <c r="I51" s="166">
        <v>24128</v>
      </c>
      <c r="J51" s="166">
        <v>100536</v>
      </c>
      <c r="K51" s="166">
        <v>124664</v>
      </c>
      <c r="L51" s="166">
        <v>5155</v>
      </c>
      <c r="M51" s="166">
        <v>9584</v>
      </c>
      <c r="N51" s="161"/>
    </row>
    <row r="52" spans="1:14">
      <c r="A52" s="47" t="s">
        <v>46</v>
      </c>
      <c r="B52" s="166">
        <v>237769</v>
      </c>
      <c r="C52" s="166">
        <v>0</v>
      </c>
      <c r="D52" s="166">
        <v>237769</v>
      </c>
      <c r="E52" s="166">
        <v>37724</v>
      </c>
      <c r="F52" s="166">
        <v>47887</v>
      </c>
      <c r="G52" s="168">
        <v>3368</v>
      </c>
      <c r="H52" s="166">
        <v>88979</v>
      </c>
      <c r="I52" s="166">
        <v>44424</v>
      </c>
      <c r="J52" s="166">
        <v>26685</v>
      </c>
      <c r="K52" s="166">
        <v>71109</v>
      </c>
      <c r="L52" s="166">
        <v>24578</v>
      </c>
      <c r="M52" s="166">
        <v>53102</v>
      </c>
      <c r="N52" s="161"/>
    </row>
    <row r="53" spans="1:14">
      <c r="A53" s="47" t="s">
        <v>47</v>
      </c>
      <c r="B53" s="166">
        <v>1789967</v>
      </c>
      <c r="C53" s="166">
        <v>225357</v>
      </c>
      <c r="D53" s="166">
        <v>1564610</v>
      </c>
      <c r="E53" s="166">
        <v>44863</v>
      </c>
      <c r="F53" s="166">
        <v>45349</v>
      </c>
      <c r="G53" s="168">
        <v>231899</v>
      </c>
      <c r="H53" s="166">
        <v>322111</v>
      </c>
      <c r="I53" s="166">
        <v>0</v>
      </c>
      <c r="J53" s="166">
        <v>638423</v>
      </c>
      <c r="K53" s="166">
        <v>638423</v>
      </c>
      <c r="L53" s="166">
        <v>540721</v>
      </c>
      <c r="M53" s="166">
        <v>63353</v>
      </c>
      <c r="N53" s="161"/>
    </row>
    <row r="54" spans="1:14">
      <c r="A54" s="47" t="s">
        <v>48</v>
      </c>
      <c r="B54" s="166">
        <v>1202421</v>
      </c>
      <c r="C54" s="166">
        <v>119058</v>
      </c>
      <c r="D54" s="166">
        <v>1083363</v>
      </c>
      <c r="E54" s="166">
        <v>88718</v>
      </c>
      <c r="F54" s="166">
        <v>108591</v>
      </c>
      <c r="G54" s="168">
        <v>173346</v>
      </c>
      <c r="H54" s="166">
        <v>370655</v>
      </c>
      <c r="I54" s="166">
        <v>58059</v>
      </c>
      <c r="J54" s="166">
        <v>422351</v>
      </c>
      <c r="K54" s="166">
        <v>480410</v>
      </c>
      <c r="L54" s="166">
        <v>8669</v>
      </c>
      <c r="M54" s="166">
        <v>223629</v>
      </c>
      <c r="N54" s="161"/>
    </row>
    <row r="55" spans="1:14">
      <c r="A55" s="47" t="s">
        <v>49</v>
      </c>
      <c r="B55" s="166">
        <v>490469</v>
      </c>
      <c r="C55" s="166">
        <v>0</v>
      </c>
      <c r="D55" s="166">
        <v>490469</v>
      </c>
      <c r="E55" s="166">
        <v>393631</v>
      </c>
      <c r="F55" s="166">
        <v>18200</v>
      </c>
      <c r="G55" s="168">
        <v>61302</v>
      </c>
      <c r="H55" s="166">
        <v>473133</v>
      </c>
      <c r="I55" s="166">
        <v>0</v>
      </c>
      <c r="J55" s="166">
        <v>0</v>
      </c>
      <c r="K55" s="166">
        <v>0</v>
      </c>
      <c r="L55" s="166">
        <v>17335</v>
      </c>
      <c r="M55" s="166">
        <v>0</v>
      </c>
      <c r="N55" s="161"/>
    </row>
    <row r="56" spans="1:14">
      <c r="A56" s="47" t="s">
        <v>50</v>
      </c>
      <c r="B56" s="166">
        <v>914524</v>
      </c>
      <c r="C56" s="166">
        <v>0</v>
      </c>
      <c r="D56" s="166">
        <v>914524</v>
      </c>
      <c r="E56" s="166">
        <v>28928</v>
      </c>
      <c r="F56" s="166">
        <v>37949</v>
      </c>
      <c r="G56" s="168">
        <v>358725</v>
      </c>
      <c r="H56" s="166">
        <v>425602</v>
      </c>
      <c r="I56" s="166">
        <v>98183</v>
      </c>
      <c r="J56" s="166">
        <v>254975</v>
      </c>
      <c r="K56" s="166">
        <v>353158</v>
      </c>
      <c r="L56" s="166">
        <v>69644</v>
      </c>
      <c r="M56" s="166">
        <v>66120</v>
      </c>
      <c r="N56" s="161"/>
    </row>
    <row r="57" spans="1:14">
      <c r="A57" s="47" t="s">
        <v>51</v>
      </c>
      <c r="B57" s="166">
        <v>108162</v>
      </c>
      <c r="C57" s="166">
        <v>11391</v>
      </c>
      <c r="D57" s="166">
        <v>96771</v>
      </c>
      <c r="E57" s="166">
        <v>46076</v>
      </c>
      <c r="F57" s="166">
        <v>17657</v>
      </c>
      <c r="G57" s="168">
        <v>0</v>
      </c>
      <c r="H57" s="166">
        <v>63733</v>
      </c>
      <c r="I57" s="166">
        <v>0</v>
      </c>
      <c r="J57" s="166">
        <v>0</v>
      </c>
      <c r="K57" s="166">
        <v>0</v>
      </c>
      <c r="L57" s="166">
        <v>32350</v>
      </c>
      <c r="M57" s="166">
        <v>688</v>
      </c>
      <c r="N57" s="161"/>
    </row>
    <row r="58" spans="1:14" s="163" customFormat="1">
      <c r="A58" s="103" t="s">
        <v>52</v>
      </c>
      <c r="B58" s="169">
        <v>51178972</v>
      </c>
      <c r="C58" s="165">
        <v>4323795</v>
      </c>
      <c r="D58" s="165">
        <v>46855177</v>
      </c>
      <c r="E58" s="165">
        <v>12119436</v>
      </c>
      <c r="F58" s="165">
        <v>3631409</v>
      </c>
      <c r="G58" s="167">
        <v>4937642</v>
      </c>
      <c r="H58" s="165">
        <v>20688487</v>
      </c>
      <c r="I58" s="165">
        <v>2763077</v>
      </c>
      <c r="J58" s="165">
        <v>9497349</v>
      </c>
      <c r="K58" s="165">
        <v>12260426</v>
      </c>
      <c r="L58" s="165">
        <v>6466809</v>
      </c>
      <c r="M58" s="165">
        <v>7439456</v>
      </c>
    </row>
    <row r="59" spans="1:14">
      <c r="A59" s="47"/>
      <c r="B59" s="161"/>
      <c r="C59" s="47"/>
      <c r="D59" s="47"/>
      <c r="E59" s="47"/>
      <c r="F59" s="47"/>
      <c r="G59" s="47"/>
      <c r="H59" s="47"/>
      <c r="I59" s="47"/>
      <c r="J59" s="47"/>
      <c r="K59" s="47"/>
      <c r="L59" s="47"/>
      <c r="M59" s="47"/>
      <c r="N59" s="47"/>
    </row>
    <row r="60" spans="1:14" ht="77.25" customHeight="1">
      <c r="A60" s="164" t="s">
        <v>575</v>
      </c>
      <c r="B60" s="164"/>
      <c r="C60" s="164"/>
      <c r="D60" s="164"/>
      <c r="E60" s="164"/>
      <c r="F60" s="164"/>
      <c r="G60" s="164"/>
      <c r="H60" s="47"/>
      <c r="I60" s="47"/>
      <c r="J60" s="47"/>
      <c r="K60" s="47"/>
      <c r="L60" s="47"/>
      <c r="M60" s="47"/>
      <c r="N60" s="47"/>
    </row>
    <row r="61" spans="1:14">
      <c r="A61" s="47"/>
      <c r="B61" s="153"/>
      <c r="C61" s="153"/>
      <c r="D61" s="153"/>
      <c r="E61" s="153"/>
      <c r="F61" s="153"/>
      <c r="G61" s="153"/>
      <c r="H61" s="153"/>
      <c r="I61" s="47"/>
      <c r="J61" s="47"/>
      <c r="K61" s="47"/>
      <c r="L61" s="153"/>
      <c r="M61" s="153"/>
      <c r="N61" s="153"/>
    </row>
    <row r="62" spans="1:14">
      <c r="A62" s="47"/>
      <c r="B62" s="153"/>
      <c r="C62" s="153"/>
      <c r="D62" s="153"/>
      <c r="E62" s="153"/>
      <c r="F62" s="153"/>
      <c r="G62" s="153"/>
      <c r="H62" s="153"/>
      <c r="I62" s="47"/>
      <c r="J62" s="40"/>
      <c r="K62" s="40"/>
      <c r="L62" s="153"/>
      <c r="M62" s="153"/>
      <c r="N62" s="153"/>
    </row>
    <row r="63" spans="1:14">
      <c r="A63" s="47"/>
      <c r="B63" s="153"/>
      <c r="C63" s="153"/>
      <c r="D63" s="153"/>
      <c r="E63" s="153"/>
      <c r="F63" s="153"/>
      <c r="G63" s="153"/>
      <c r="H63" s="153"/>
      <c r="I63" s="47"/>
      <c r="J63" s="47"/>
      <c r="K63" s="47"/>
      <c r="L63" s="153"/>
      <c r="M63" s="153"/>
      <c r="N63" s="153"/>
    </row>
    <row r="64" spans="1:14">
      <c r="A64" s="47"/>
      <c r="B64" s="153"/>
      <c r="C64" s="153"/>
      <c r="D64" s="153"/>
      <c r="E64" s="153"/>
      <c r="F64" s="153"/>
      <c r="G64" s="153"/>
      <c r="H64" s="153"/>
      <c r="I64" s="47"/>
      <c r="J64" s="47"/>
      <c r="K64" s="47"/>
      <c r="L64" s="153"/>
      <c r="M64" s="153"/>
      <c r="N64" s="153"/>
    </row>
    <row r="65" spans="1:14">
      <c r="A65" s="47"/>
      <c r="B65" s="153"/>
      <c r="C65" s="153"/>
      <c r="D65" s="153"/>
      <c r="E65" s="153"/>
      <c r="F65" s="153"/>
      <c r="G65" s="153"/>
      <c r="H65" s="153"/>
      <c r="I65" s="47"/>
      <c r="J65" s="47"/>
      <c r="K65" s="47"/>
      <c r="L65" s="153"/>
      <c r="M65" s="153"/>
      <c r="N65" s="153"/>
    </row>
    <row r="66" spans="1:14">
      <c r="A66" s="47"/>
      <c r="B66" s="153"/>
      <c r="C66" s="153"/>
      <c r="D66" s="153"/>
      <c r="E66" s="153"/>
      <c r="F66" s="153"/>
      <c r="G66" s="153"/>
      <c r="H66" s="153"/>
      <c r="I66" s="47"/>
      <c r="J66" s="47"/>
      <c r="K66" s="47"/>
      <c r="L66" s="153"/>
      <c r="M66" s="153"/>
      <c r="N66" s="153"/>
    </row>
    <row r="67" spans="1:14">
      <c r="A67" s="47"/>
      <c r="B67" s="153"/>
      <c r="C67" s="153"/>
      <c r="D67" s="153"/>
      <c r="E67" s="153"/>
      <c r="F67" s="153"/>
      <c r="G67" s="153"/>
      <c r="H67" s="153"/>
      <c r="I67" s="47"/>
      <c r="J67" s="47"/>
      <c r="K67" s="47"/>
      <c r="L67" s="153"/>
      <c r="M67" s="153"/>
      <c r="N67" s="153"/>
    </row>
  </sheetData>
  <mergeCells count="3">
    <mergeCell ref="E5:H5"/>
    <mergeCell ref="A60:G60"/>
    <mergeCell ref="I5:K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workbookViewId="0">
      <selection activeCell="C30" sqref="C30"/>
    </sheetView>
  </sheetViews>
  <sheetFormatPr defaultRowHeight="15"/>
  <cols>
    <col min="1" max="1" width="32" style="1" customWidth="1"/>
    <col min="2" max="2" width="22.28515625" style="1" customWidth="1"/>
    <col min="3" max="3" width="35.42578125" style="1" bestFit="1" customWidth="1"/>
    <col min="4" max="4" width="39.140625" style="1" bestFit="1" customWidth="1"/>
    <col min="5" max="16384" width="9.140625" style="1"/>
  </cols>
  <sheetData>
    <row r="1" spans="1:4">
      <c r="A1" s="1" t="s">
        <v>441</v>
      </c>
      <c r="B1" s="1" t="s">
        <v>442</v>
      </c>
    </row>
    <row r="2" spans="1:4">
      <c r="A2" s="1" t="s">
        <v>443</v>
      </c>
      <c r="B2" s="1" t="s">
        <v>430</v>
      </c>
    </row>
    <row r="3" spans="1:4">
      <c r="A3" s="1" t="s">
        <v>434</v>
      </c>
      <c r="B3" s="1" t="s">
        <v>444</v>
      </c>
    </row>
    <row r="5" spans="1:4">
      <c r="A5" s="13" t="s">
        <v>0</v>
      </c>
      <c r="B5" s="13" t="s">
        <v>268</v>
      </c>
      <c r="C5" s="13" t="s">
        <v>269</v>
      </c>
      <c r="D5" s="13" t="s">
        <v>270</v>
      </c>
    </row>
    <row r="6" spans="1:4">
      <c r="A6" s="20" t="s">
        <v>1</v>
      </c>
      <c r="B6" s="26">
        <v>0</v>
      </c>
      <c r="C6" s="25">
        <v>200</v>
      </c>
      <c r="D6" s="27">
        <v>100</v>
      </c>
    </row>
    <row r="7" spans="1:4">
      <c r="A7" s="20" t="s">
        <v>2</v>
      </c>
      <c r="B7" s="26">
        <v>1000</v>
      </c>
      <c r="C7" s="25">
        <v>0</v>
      </c>
      <c r="D7" s="27">
        <v>0</v>
      </c>
    </row>
    <row r="8" spans="1:4">
      <c r="A8" s="20" t="s">
        <v>3</v>
      </c>
      <c r="B8" s="26">
        <v>0</v>
      </c>
      <c r="C8" s="25">
        <v>0</v>
      </c>
      <c r="D8" s="27">
        <v>0</v>
      </c>
    </row>
    <row r="9" spans="1:4">
      <c r="A9" s="20" t="s">
        <v>4</v>
      </c>
      <c r="B9" s="26">
        <v>0</v>
      </c>
      <c r="C9" s="25">
        <v>200</v>
      </c>
      <c r="D9" s="12" t="s">
        <v>453</v>
      </c>
    </row>
    <row r="10" spans="1:4">
      <c r="A10" s="20" t="s">
        <v>5</v>
      </c>
      <c r="B10" s="21" t="s">
        <v>271</v>
      </c>
      <c r="C10" s="25">
        <v>108</v>
      </c>
      <c r="D10" s="27">
        <v>0</v>
      </c>
    </row>
    <row r="11" spans="1:4">
      <c r="A11" s="20" t="s">
        <v>6</v>
      </c>
      <c r="B11" s="23">
        <v>5000</v>
      </c>
      <c r="C11" s="25">
        <v>51.88</v>
      </c>
      <c r="D11" s="27">
        <v>0</v>
      </c>
    </row>
    <row r="12" spans="1:4">
      <c r="A12" s="20" t="s">
        <v>7</v>
      </c>
      <c r="B12" s="21" t="s">
        <v>271</v>
      </c>
      <c r="C12" s="25">
        <v>0</v>
      </c>
      <c r="D12" s="27">
        <v>0</v>
      </c>
    </row>
    <row r="13" spans="1:4">
      <c r="A13" s="20" t="s">
        <v>8</v>
      </c>
      <c r="B13" s="21" t="s">
        <v>272</v>
      </c>
      <c r="C13" s="25">
        <v>0</v>
      </c>
      <c r="D13" s="25">
        <v>0</v>
      </c>
    </row>
    <row r="14" spans="1:4">
      <c r="A14" s="20" t="s">
        <v>10</v>
      </c>
      <c r="B14" s="21" t="s">
        <v>445</v>
      </c>
      <c r="C14" s="25">
        <v>0</v>
      </c>
      <c r="D14" s="27">
        <v>0</v>
      </c>
    </row>
    <row r="15" spans="1:4">
      <c r="A15" s="20" t="s">
        <v>11</v>
      </c>
      <c r="B15" s="25">
        <v>0</v>
      </c>
      <c r="C15" s="25">
        <v>213.7</v>
      </c>
      <c r="D15" s="27">
        <v>0</v>
      </c>
    </row>
    <row r="16" spans="1:4">
      <c r="A16" s="20" t="s">
        <v>12</v>
      </c>
      <c r="B16" s="25">
        <v>0</v>
      </c>
      <c r="C16" s="25">
        <v>50</v>
      </c>
      <c r="D16" s="27">
        <v>0</v>
      </c>
    </row>
    <row r="17" spans="1:4">
      <c r="A17" s="20" t="s">
        <v>13</v>
      </c>
      <c r="B17" s="25">
        <v>0</v>
      </c>
      <c r="C17" s="25">
        <v>140</v>
      </c>
      <c r="D17" s="27">
        <v>75</v>
      </c>
    </row>
    <row r="18" spans="1:4">
      <c r="A18" s="20" t="s">
        <v>14</v>
      </c>
      <c r="B18" s="21" t="s">
        <v>273</v>
      </c>
      <c r="C18" s="25">
        <v>100</v>
      </c>
      <c r="D18" s="27">
        <v>0</v>
      </c>
    </row>
    <row r="19" spans="1:4">
      <c r="A19" s="20" t="s">
        <v>15</v>
      </c>
      <c r="B19" s="26">
        <v>0</v>
      </c>
      <c r="C19" s="25">
        <v>150</v>
      </c>
      <c r="D19" s="27">
        <v>50</v>
      </c>
    </row>
    <row r="20" spans="1:4">
      <c r="A20" s="20" t="s">
        <v>16</v>
      </c>
      <c r="B20" s="26">
        <v>0</v>
      </c>
      <c r="C20" s="25">
        <v>130</v>
      </c>
      <c r="D20" s="27">
        <v>0</v>
      </c>
    </row>
    <row r="21" spans="1:4">
      <c r="A21" s="20" t="s">
        <v>17</v>
      </c>
      <c r="B21" s="21" t="s">
        <v>274</v>
      </c>
      <c r="C21" s="21" t="s">
        <v>448</v>
      </c>
      <c r="D21" s="12" t="s">
        <v>454</v>
      </c>
    </row>
    <row r="22" spans="1:4">
      <c r="A22" s="20" t="s">
        <v>18</v>
      </c>
      <c r="B22" s="25">
        <v>0</v>
      </c>
      <c r="C22" s="25">
        <v>120</v>
      </c>
      <c r="D22" s="28">
        <v>60</v>
      </c>
    </row>
    <row r="23" spans="1:4">
      <c r="A23" s="20" t="s">
        <v>19</v>
      </c>
      <c r="B23" s="25">
        <v>0</v>
      </c>
      <c r="C23" s="25">
        <v>100</v>
      </c>
      <c r="D23" s="12" t="s">
        <v>455</v>
      </c>
    </row>
    <row r="24" spans="1:4">
      <c r="A24" s="20" t="s">
        <v>20</v>
      </c>
      <c r="B24" s="21" t="s">
        <v>275</v>
      </c>
      <c r="C24" s="25">
        <v>0</v>
      </c>
      <c r="D24" s="27">
        <v>0</v>
      </c>
    </row>
    <row r="25" spans="1:4">
      <c r="A25" s="20" t="s">
        <v>21</v>
      </c>
      <c r="B25" s="21" t="s">
        <v>276</v>
      </c>
      <c r="C25" s="25">
        <v>0</v>
      </c>
      <c r="D25" s="27">
        <v>0</v>
      </c>
    </row>
    <row r="26" spans="1:4">
      <c r="A26" s="20" t="s">
        <v>22</v>
      </c>
      <c r="B26" s="21" t="s">
        <v>277</v>
      </c>
      <c r="C26" s="25">
        <v>0</v>
      </c>
      <c r="D26" s="27">
        <v>0</v>
      </c>
    </row>
    <row r="27" spans="1:4">
      <c r="A27" s="20" t="s">
        <v>23</v>
      </c>
      <c r="B27" s="25">
        <v>0</v>
      </c>
      <c r="C27" s="25">
        <v>145</v>
      </c>
      <c r="D27" s="12" t="s">
        <v>456</v>
      </c>
    </row>
    <row r="28" spans="1:4">
      <c r="A28" s="20" t="s">
        <v>24</v>
      </c>
      <c r="B28" s="21" t="s">
        <v>446</v>
      </c>
      <c r="C28" s="25">
        <v>75</v>
      </c>
      <c r="D28" s="27">
        <v>0</v>
      </c>
    </row>
    <row r="29" spans="1:4">
      <c r="A29" s="20" t="s">
        <v>25</v>
      </c>
      <c r="B29" s="21" t="s">
        <v>278</v>
      </c>
      <c r="C29" s="25">
        <v>150</v>
      </c>
      <c r="D29" s="27">
        <v>75</v>
      </c>
    </row>
    <row r="30" spans="1:4">
      <c r="A30" s="20" t="s">
        <v>26</v>
      </c>
      <c r="B30" s="26">
        <v>0</v>
      </c>
      <c r="C30" s="25">
        <v>105</v>
      </c>
      <c r="D30" s="27">
        <v>52.5</v>
      </c>
    </row>
    <row r="31" spans="1:4">
      <c r="A31" s="20" t="s">
        <v>27</v>
      </c>
      <c r="B31" s="26">
        <v>0</v>
      </c>
      <c r="C31" s="25">
        <v>0</v>
      </c>
      <c r="D31" s="27">
        <v>0</v>
      </c>
    </row>
    <row r="32" spans="1:4">
      <c r="A32" s="20" t="s">
        <v>28</v>
      </c>
      <c r="B32" s="26">
        <v>0</v>
      </c>
      <c r="C32" s="25">
        <v>75</v>
      </c>
      <c r="D32" s="27">
        <v>0</v>
      </c>
    </row>
    <row r="33" spans="1:4">
      <c r="A33" s="20" t="s">
        <v>29</v>
      </c>
      <c r="B33" s="21" t="s">
        <v>445</v>
      </c>
      <c r="C33" s="25">
        <v>0</v>
      </c>
      <c r="D33" s="27">
        <v>0</v>
      </c>
    </row>
    <row r="34" spans="1:4">
      <c r="A34" s="20" t="s">
        <v>30</v>
      </c>
      <c r="B34" s="21" t="s">
        <v>445</v>
      </c>
      <c r="C34" s="27">
        <v>0</v>
      </c>
      <c r="D34" s="27">
        <v>0</v>
      </c>
    </row>
    <row r="35" spans="1:4">
      <c r="A35" s="20" t="s">
        <v>31</v>
      </c>
      <c r="B35" s="21" t="s">
        <v>279</v>
      </c>
      <c r="C35" s="27">
        <v>0</v>
      </c>
      <c r="D35" s="27">
        <v>0</v>
      </c>
    </row>
    <row r="36" spans="1:4">
      <c r="A36" s="20" t="s">
        <v>32</v>
      </c>
      <c r="B36" s="23">
        <v>0</v>
      </c>
      <c r="C36" s="27">
        <v>0</v>
      </c>
      <c r="D36" s="27">
        <v>0</v>
      </c>
    </row>
    <row r="37" spans="1:4">
      <c r="A37" s="20" t="s">
        <v>33</v>
      </c>
      <c r="B37" s="21" t="s">
        <v>280</v>
      </c>
      <c r="C37" s="27">
        <v>0</v>
      </c>
      <c r="D37" s="27">
        <v>0</v>
      </c>
    </row>
    <row r="38" spans="1:4">
      <c r="A38" s="20" t="s">
        <v>34</v>
      </c>
      <c r="B38" s="25">
        <v>0</v>
      </c>
      <c r="C38" s="27">
        <v>140.25</v>
      </c>
      <c r="D38" s="27">
        <v>38.75</v>
      </c>
    </row>
    <row r="39" spans="1:4">
      <c r="A39" s="20" t="s">
        <v>35</v>
      </c>
      <c r="B39" s="25">
        <v>0</v>
      </c>
      <c r="C39" s="27">
        <v>120</v>
      </c>
      <c r="D39" s="27">
        <v>50</v>
      </c>
    </row>
    <row r="40" spans="1:4">
      <c r="A40" s="20" t="s">
        <v>36</v>
      </c>
      <c r="B40" s="25">
        <v>0</v>
      </c>
      <c r="C40" s="27">
        <v>200</v>
      </c>
      <c r="D40" s="27">
        <v>200</v>
      </c>
    </row>
    <row r="41" spans="1:4">
      <c r="A41" s="20" t="s">
        <v>37</v>
      </c>
      <c r="B41" s="21" t="s">
        <v>281</v>
      </c>
      <c r="C41" s="27">
        <v>110</v>
      </c>
      <c r="D41" s="27">
        <v>82</v>
      </c>
    </row>
    <row r="42" spans="1:4">
      <c r="A42" s="20" t="s">
        <v>38</v>
      </c>
      <c r="B42" s="21" t="s">
        <v>282</v>
      </c>
      <c r="C42" s="12" t="s">
        <v>449</v>
      </c>
      <c r="D42" s="27">
        <v>0</v>
      </c>
    </row>
    <row r="43" spans="1:4">
      <c r="A43" s="20" t="s">
        <v>39</v>
      </c>
      <c r="B43" s="21" t="s">
        <v>283</v>
      </c>
      <c r="C43" s="27">
        <v>0</v>
      </c>
      <c r="D43" s="27">
        <v>0</v>
      </c>
    </row>
    <row r="44" spans="1:4">
      <c r="A44" s="20" t="s">
        <v>40</v>
      </c>
      <c r="B44" s="21" t="s">
        <v>284</v>
      </c>
      <c r="C44" s="27">
        <v>0</v>
      </c>
      <c r="D44" s="27">
        <v>0</v>
      </c>
    </row>
    <row r="45" spans="1:4">
      <c r="A45" s="20" t="s">
        <v>41</v>
      </c>
      <c r="B45" s="25">
        <v>0</v>
      </c>
      <c r="C45" s="12" t="s">
        <v>450</v>
      </c>
      <c r="D45" s="12" t="s">
        <v>457</v>
      </c>
    </row>
    <row r="46" spans="1:4">
      <c r="A46" s="20" t="s">
        <v>42</v>
      </c>
      <c r="B46" s="25">
        <v>0</v>
      </c>
      <c r="C46" s="28">
        <v>50</v>
      </c>
      <c r="D46" s="27">
        <v>0</v>
      </c>
    </row>
    <row r="47" spans="1:4">
      <c r="A47" s="20" t="s">
        <v>43</v>
      </c>
      <c r="B47" s="25">
        <v>0</v>
      </c>
      <c r="C47" s="28">
        <v>100</v>
      </c>
      <c r="D47" s="27">
        <v>0</v>
      </c>
    </row>
    <row r="48" spans="1:4">
      <c r="A48" s="20" t="s">
        <v>44</v>
      </c>
      <c r="B48" s="25">
        <v>0</v>
      </c>
      <c r="C48" s="28">
        <v>0</v>
      </c>
      <c r="D48" s="27">
        <v>0</v>
      </c>
    </row>
    <row r="49" spans="1:4">
      <c r="A49" s="20" t="s">
        <v>45</v>
      </c>
      <c r="B49" s="25">
        <v>0</v>
      </c>
      <c r="C49" s="12" t="s">
        <v>451</v>
      </c>
      <c r="D49" s="12" t="s">
        <v>458</v>
      </c>
    </row>
    <row r="50" spans="1:4">
      <c r="A50" s="20" t="s">
        <v>46</v>
      </c>
      <c r="B50" s="21" t="s">
        <v>285</v>
      </c>
      <c r="C50" s="28">
        <v>0</v>
      </c>
      <c r="D50" s="27">
        <v>0</v>
      </c>
    </row>
    <row r="51" spans="1:4">
      <c r="A51" s="20" t="s">
        <v>47</v>
      </c>
      <c r="B51" s="22">
        <v>2500</v>
      </c>
      <c r="C51" s="12" t="s">
        <v>452</v>
      </c>
      <c r="D51" s="27">
        <v>0</v>
      </c>
    </row>
    <row r="52" spans="1:4">
      <c r="A52" s="20" t="s">
        <v>48</v>
      </c>
      <c r="B52" s="21" t="s">
        <v>447</v>
      </c>
      <c r="C52" s="27">
        <v>150</v>
      </c>
      <c r="D52" s="27">
        <v>75</v>
      </c>
    </row>
    <row r="53" spans="1:4">
      <c r="A53" s="20" t="s">
        <v>49</v>
      </c>
      <c r="B53" s="25">
        <v>0</v>
      </c>
      <c r="C53" s="27">
        <v>200</v>
      </c>
      <c r="D53" s="27">
        <v>100</v>
      </c>
    </row>
    <row r="54" spans="1:4">
      <c r="A54" s="20" t="s">
        <v>50</v>
      </c>
      <c r="B54" s="25">
        <v>0</v>
      </c>
      <c r="C54" s="27">
        <v>100</v>
      </c>
      <c r="D54" s="12" t="s">
        <v>459</v>
      </c>
    </row>
    <row r="55" spans="1:4">
      <c r="A55" s="20" t="s">
        <v>51</v>
      </c>
      <c r="B55" s="25">
        <v>0</v>
      </c>
      <c r="C55" s="27">
        <v>200</v>
      </c>
      <c r="D55" s="28">
        <v>0</v>
      </c>
    </row>
    <row r="57" spans="1:4" ht="177.75" customHeight="1">
      <c r="A57" s="29" t="s">
        <v>286</v>
      </c>
      <c r="B57" s="29"/>
      <c r="C57" s="29"/>
      <c r="D57" s="29"/>
    </row>
    <row r="58" spans="1:4">
      <c r="A58" s="24"/>
      <c r="B58" s="13"/>
      <c r="C58" s="19"/>
      <c r="D58" s="19"/>
    </row>
    <row r="59" spans="1:4">
      <c r="A59" s="14"/>
      <c r="B59" s="13"/>
      <c r="C59" s="19"/>
      <c r="D59" s="19"/>
    </row>
    <row r="60" spans="1:4">
      <c r="A60" s="14"/>
      <c r="B60" s="13"/>
      <c r="C60" s="19"/>
      <c r="D60" s="19"/>
    </row>
  </sheetData>
  <mergeCells count="1">
    <mergeCell ref="A57:D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80"/>
  <sheetViews>
    <sheetView workbookViewId="0">
      <selection activeCell="B1" sqref="B1:B3"/>
    </sheetView>
  </sheetViews>
  <sheetFormatPr defaultRowHeight="15"/>
  <cols>
    <col min="1" max="1" width="23.85546875" style="31" customWidth="1"/>
    <col min="2" max="2" width="14.28515625" style="31" customWidth="1"/>
    <col min="3" max="25" width="13.85546875" style="31" bestFit="1" customWidth="1"/>
    <col min="26" max="256" width="11.42578125" style="31" customWidth="1"/>
    <col min="257" max="257" width="21.42578125" style="31" customWidth="1"/>
    <col min="258" max="267" width="10.42578125" style="31" customWidth="1"/>
    <col min="268" max="268" width="10.28515625" style="31" bestFit="1" customWidth="1"/>
    <col min="269" max="281" width="10.28515625" style="31" customWidth="1"/>
    <col min="282" max="512" width="11.42578125" style="31" customWidth="1"/>
    <col min="513" max="513" width="21.42578125" style="31" customWidth="1"/>
    <col min="514" max="523" width="10.42578125" style="31" customWidth="1"/>
    <col min="524" max="524" width="10.28515625" style="31" bestFit="1" customWidth="1"/>
    <col min="525" max="537" width="10.28515625" style="31" customWidth="1"/>
    <col min="538" max="768" width="11.42578125" style="31" customWidth="1"/>
    <col min="769" max="769" width="21.42578125" style="31" customWidth="1"/>
    <col min="770" max="779" width="10.42578125" style="31" customWidth="1"/>
    <col min="780" max="780" width="10.28515625" style="31" bestFit="1" customWidth="1"/>
    <col min="781" max="793" width="10.28515625" style="31" customWidth="1"/>
    <col min="794" max="1024" width="11.42578125" style="31" customWidth="1"/>
    <col min="1025" max="1025" width="21.42578125" style="31" customWidth="1"/>
    <col min="1026" max="1035" width="10.42578125" style="31" customWidth="1"/>
    <col min="1036" max="1036" width="10.28515625" style="31" bestFit="1" customWidth="1"/>
    <col min="1037" max="1049" width="10.28515625" style="31" customWidth="1"/>
    <col min="1050" max="1280" width="11.42578125" style="31" customWidth="1"/>
    <col min="1281" max="1281" width="21.42578125" style="31" customWidth="1"/>
    <col min="1282" max="1291" width="10.42578125" style="31" customWidth="1"/>
    <col min="1292" max="1292" width="10.28515625" style="31" bestFit="1" customWidth="1"/>
    <col min="1293" max="1305" width="10.28515625" style="31" customWidth="1"/>
    <col min="1306" max="1536" width="11.42578125" style="31" customWidth="1"/>
    <col min="1537" max="1537" width="21.42578125" style="31" customWidth="1"/>
    <col min="1538" max="1547" width="10.42578125" style="31" customWidth="1"/>
    <col min="1548" max="1548" width="10.28515625" style="31" bestFit="1" customWidth="1"/>
    <col min="1549" max="1561" width="10.28515625" style="31" customWidth="1"/>
    <col min="1562" max="1792" width="11.42578125" style="31" customWidth="1"/>
    <col min="1793" max="1793" width="21.42578125" style="31" customWidth="1"/>
    <col min="1794" max="1803" width="10.42578125" style="31" customWidth="1"/>
    <col min="1804" max="1804" width="10.28515625" style="31" bestFit="1" customWidth="1"/>
    <col min="1805" max="1817" width="10.28515625" style="31" customWidth="1"/>
    <col min="1818" max="2048" width="11.42578125" style="31" customWidth="1"/>
    <col min="2049" max="2049" width="21.42578125" style="31" customWidth="1"/>
    <col min="2050" max="2059" width="10.42578125" style="31" customWidth="1"/>
    <col min="2060" max="2060" width="10.28515625" style="31" bestFit="1" customWidth="1"/>
    <col min="2061" max="2073" width="10.28515625" style="31" customWidth="1"/>
    <col min="2074" max="2304" width="11.42578125" style="31" customWidth="1"/>
    <col min="2305" max="2305" width="21.42578125" style="31" customWidth="1"/>
    <col min="2306" max="2315" width="10.42578125" style="31" customWidth="1"/>
    <col min="2316" max="2316" width="10.28515625" style="31" bestFit="1" customWidth="1"/>
    <col min="2317" max="2329" width="10.28515625" style="31" customWidth="1"/>
    <col min="2330" max="2560" width="11.42578125" style="31" customWidth="1"/>
    <col min="2561" max="2561" width="21.42578125" style="31" customWidth="1"/>
    <col min="2562" max="2571" width="10.42578125" style="31" customWidth="1"/>
    <col min="2572" max="2572" width="10.28515625" style="31" bestFit="1" customWidth="1"/>
    <col min="2573" max="2585" width="10.28515625" style="31" customWidth="1"/>
    <col min="2586" max="2816" width="11.42578125" style="31" customWidth="1"/>
    <col min="2817" max="2817" width="21.42578125" style="31" customWidth="1"/>
    <col min="2818" max="2827" width="10.42578125" style="31" customWidth="1"/>
    <col min="2828" max="2828" width="10.28515625" style="31" bestFit="1" customWidth="1"/>
    <col min="2829" max="2841" width="10.28515625" style="31" customWidth="1"/>
    <col min="2842" max="3072" width="11.42578125" style="31" customWidth="1"/>
    <col min="3073" max="3073" width="21.42578125" style="31" customWidth="1"/>
    <col min="3074" max="3083" width="10.42578125" style="31" customWidth="1"/>
    <col min="3084" max="3084" width="10.28515625" style="31" bestFit="1" customWidth="1"/>
    <col min="3085" max="3097" width="10.28515625" style="31" customWidth="1"/>
    <col min="3098" max="3328" width="11.42578125" style="31" customWidth="1"/>
    <col min="3329" max="3329" width="21.42578125" style="31" customWidth="1"/>
    <col min="3330" max="3339" width="10.42578125" style="31" customWidth="1"/>
    <col min="3340" max="3340" width="10.28515625" style="31" bestFit="1" customWidth="1"/>
    <col min="3341" max="3353" width="10.28515625" style="31" customWidth="1"/>
    <col min="3354" max="3584" width="11.42578125" style="31" customWidth="1"/>
    <col min="3585" max="3585" width="21.42578125" style="31" customWidth="1"/>
    <col min="3586" max="3595" width="10.42578125" style="31" customWidth="1"/>
    <col min="3596" max="3596" width="10.28515625" style="31" bestFit="1" customWidth="1"/>
    <col min="3597" max="3609" width="10.28515625" style="31" customWidth="1"/>
    <col min="3610" max="3840" width="11.42578125" style="31" customWidth="1"/>
    <col min="3841" max="3841" width="21.42578125" style="31" customWidth="1"/>
    <col min="3842" max="3851" width="10.42578125" style="31" customWidth="1"/>
    <col min="3852" max="3852" width="10.28515625" style="31" bestFit="1" customWidth="1"/>
    <col min="3853" max="3865" width="10.28515625" style="31" customWidth="1"/>
    <col min="3866" max="4096" width="11.42578125" style="31" customWidth="1"/>
    <col min="4097" max="4097" width="21.42578125" style="31" customWidth="1"/>
    <col min="4098" max="4107" width="10.42578125" style="31" customWidth="1"/>
    <col min="4108" max="4108" width="10.28515625" style="31" bestFit="1" customWidth="1"/>
    <col min="4109" max="4121" width="10.28515625" style="31" customWidth="1"/>
    <col min="4122" max="4352" width="11.42578125" style="31" customWidth="1"/>
    <col min="4353" max="4353" width="21.42578125" style="31" customWidth="1"/>
    <col min="4354" max="4363" width="10.42578125" style="31" customWidth="1"/>
    <col min="4364" max="4364" width="10.28515625" style="31" bestFit="1" customWidth="1"/>
    <col min="4365" max="4377" width="10.28515625" style="31" customWidth="1"/>
    <col min="4378" max="4608" width="11.42578125" style="31" customWidth="1"/>
    <col min="4609" max="4609" width="21.42578125" style="31" customWidth="1"/>
    <col min="4610" max="4619" width="10.42578125" style="31" customWidth="1"/>
    <col min="4620" max="4620" width="10.28515625" style="31" bestFit="1" customWidth="1"/>
    <col min="4621" max="4633" width="10.28515625" style="31" customWidth="1"/>
    <col min="4634" max="4864" width="11.42578125" style="31" customWidth="1"/>
    <col min="4865" max="4865" width="21.42578125" style="31" customWidth="1"/>
    <col min="4866" max="4875" width="10.42578125" style="31" customWidth="1"/>
    <col min="4876" max="4876" width="10.28515625" style="31" bestFit="1" customWidth="1"/>
    <col min="4877" max="4889" width="10.28515625" style="31" customWidth="1"/>
    <col min="4890" max="5120" width="11.42578125" style="31" customWidth="1"/>
    <col min="5121" max="5121" width="21.42578125" style="31" customWidth="1"/>
    <col min="5122" max="5131" width="10.42578125" style="31" customWidth="1"/>
    <col min="5132" max="5132" width="10.28515625" style="31" bestFit="1" customWidth="1"/>
    <col min="5133" max="5145" width="10.28515625" style="31" customWidth="1"/>
    <col min="5146" max="5376" width="11.42578125" style="31" customWidth="1"/>
    <col min="5377" max="5377" width="21.42578125" style="31" customWidth="1"/>
    <col min="5378" max="5387" width="10.42578125" style="31" customWidth="1"/>
    <col min="5388" max="5388" width="10.28515625" style="31" bestFit="1" customWidth="1"/>
    <col min="5389" max="5401" width="10.28515625" style="31" customWidth="1"/>
    <col min="5402" max="5632" width="11.42578125" style="31" customWidth="1"/>
    <col min="5633" max="5633" width="21.42578125" style="31" customWidth="1"/>
    <col min="5634" max="5643" width="10.42578125" style="31" customWidth="1"/>
    <col min="5644" max="5644" width="10.28515625" style="31" bestFit="1" customWidth="1"/>
    <col min="5645" max="5657" width="10.28515625" style="31" customWidth="1"/>
    <col min="5658" max="5888" width="11.42578125" style="31" customWidth="1"/>
    <col min="5889" max="5889" width="21.42578125" style="31" customWidth="1"/>
    <col min="5890" max="5899" width="10.42578125" style="31" customWidth="1"/>
    <col min="5900" max="5900" width="10.28515625" style="31" bestFit="1" customWidth="1"/>
    <col min="5901" max="5913" width="10.28515625" style="31" customWidth="1"/>
    <col min="5914" max="6144" width="11.42578125" style="31" customWidth="1"/>
    <col min="6145" max="6145" width="21.42578125" style="31" customWidth="1"/>
    <col min="6146" max="6155" width="10.42578125" style="31" customWidth="1"/>
    <col min="6156" max="6156" width="10.28515625" style="31" bestFit="1" customWidth="1"/>
    <col min="6157" max="6169" width="10.28515625" style="31" customWidth="1"/>
    <col min="6170" max="6400" width="11.42578125" style="31" customWidth="1"/>
    <col min="6401" max="6401" width="21.42578125" style="31" customWidth="1"/>
    <col min="6402" max="6411" width="10.42578125" style="31" customWidth="1"/>
    <col min="6412" max="6412" width="10.28515625" style="31" bestFit="1" customWidth="1"/>
    <col min="6413" max="6425" width="10.28515625" style="31" customWidth="1"/>
    <col min="6426" max="6656" width="11.42578125" style="31" customWidth="1"/>
    <col min="6657" max="6657" width="21.42578125" style="31" customWidth="1"/>
    <col min="6658" max="6667" width="10.42578125" style="31" customWidth="1"/>
    <col min="6668" max="6668" width="10.28515625" style="31" bestFit="1" customWidth="1"/>
    <col min="6669" max="6681" width="10.28515625" style="31" customWidth="1"/>
    <col min="6682" max="6912" width="11.42578125" style="31" customWidth="1"/>
    <col min="6913" max="6913" width="21.42578125" style="31" customWidth="1"/>
    <col min="6914" max="6923" width="10.42578125" style="31" customWidth="1"/>
    <col min="6924" max="6924" width="10.28515625" style="31" bestFit="1" customWidth="1"/>
    <col min="6925" max="6937" width="10.28515625" style="31" customWidth="1"/>
    <col min="6938" max="7168" width="11.42578125" style="31" customWidth="1"/>
    <col min="7169" max="7169" width="21.42578125" style="31" customWidth="1"/>
    <col min="7170" max="7179" width="10.42578125" style="31" customWidth="1"/>
    <col min="7180" max="7180" width="10.28515625" style="31" bestFit="1" customWidth="1"/>
    <col min="7181" max="7193" width="10.28515625" style="31" customWidth="1"/>
    <col min="7194" max="7424" width="11.42578125" style="31" customWidth="1"/>
    <col min="7425" max="7425" width="21.42578125" style="31" customWidth="1"/>
    <col min="7426" max="7435" width="10.42578125" style="31" customWidth="1"/>
    <col min="7436" max="7436" width="10.28515625" style="31" bestFit="1" customWidth="1"/>
    <col min="7437" max="7449" width="10.28515625" style="31" customWidth="1"/>
    <col min="7450" max="7680" width="11.42578125" style="31" customWidth="1"/>
    <col min="7681" max="7681" width="21.42578125" style="31" customWidth="1"/>
    <col min="7682" max="7691" width="10.42578125" style="31" customWidth="1"/>
    <col min="7692" max="7692" width="10.28515625" style="31" bestFit="1" customWidth="1"/>
    <col min="7693" max="7705" width="10.28515625" style="31" customWidth="1"/>
    <col min="7706" max="7936" width="11.42578125" style="31" customWidth="1"/>
    <col min="7937" max="7937" width="21.42578125" style="31" customWidth="1"/>
    <col min="7938" max="7947" width="10.42578125" style="31" customWidth="1"/>
    <col min="7948" max="7948" width="10.28515625" style="31" bestFit="1" customWidth="1"/>
    <col min="7949" max="7961" width="10.28515625" style="31" customWidth="1"/>
    <col min="7962" max="8192" width="11.42578125" style="31" customWidth="1"/>
    <col min="8193" max="8193" width="21.42578125" style="31" customWidth="1"/>
    <col min="8194" max="8203" width="10.42578125" style="31" customWidth="1"/>
    <col min="8204" max="8204" width="10.28515625" style="31" bestFit="1" customWidth="1"/>
    <col min="8205" max="8217" width="10.28515625" style="31" customWidth="1"/>
    <col min="8218" max="8448" width="11.42578125" style="31" customWidth="1"/>
    <col min="8449" max="8449" width="21.42578125" style="31" customWidth="1"/>
    <col min="8450" max="8459" width="10.42578125" style="31" customWidth="1"/>
    <col min="8460" max="8460" width="10.28515625" style="31" bestFit="1" customWidth="1"/>
    <col min="8461" max="8473" width="10.28515625" style="31" customWidth="1"/>
    <col min="8474" max="8704" width="11.42578125" style="31" customWidth="1"/>
    <col min="8705" max="8705" width="21.42578125" style="31" customWidth="1"/>
    <col min="8706" max="8715" width="10.42578125" style="31" customWidth="1"/>
    <col min="8716" max="8716" width="10.28515625" style="31" bestFit="1" customWidth="1"/>
    <col min="8717" max="8729" width="10.28515625" style="31" customWidth="1"/>
    <col min="8730" max="8960" width="11.42578125" style="31" customWidth="1"/>
    <col min="8961" max="8961" width="21.42578125" style="31" customWidth="1"/>
    <col min="8962" max="8971" width="10.42578125" style="31" customWidth="1"/>
    <col min="8972" max="8972" width="10.28515625" style="31" bestFit="1" customWidth="1"/>
    <col min="8973" max="8985" width="10.28515625" style="31" customWidth="1"/>
    <col min="8986" max="9216" width="11.42578125" style="31" customWidth="1"/>
    <col min="9217" max="9217" width="21.42578125" style="31" customWidth="1"/>
    <col min="9218" max="9227" width="10.42578125" style="31" customWidth="1"/>
    <col min="9228" max="9228" width="10.28515625" style="31" bestFit="1" customWidth="1"/>
    <col min="9229" max="9241" width="10.28515625" style="31" customWidth="1"/>
    <col min="9242" max="9472" width="11.42578125" style="31" customWidth="1"/>
    <col min="9473" max="9473" width="21.42578125" style="31" customWidth="1"/>
    <col min="9474" max="9483" width="10.42578125" style="31" customWidth="1"/>
    <col min="9484" max="9484" width="10.28515625" style="31" bestFit="1" customWidth="1"/>
    <col min="9485" max="9497" width="10.28515625" style="31" customWidth="1"/>
    <col min="9498" max="9728" width="11.42578125" style="31" customWidth="1"/>
    <col min="9729" max="9729" width="21.42578125" style="31" customWidth="1"/>
    <col min="9730" max="9739" width="10.42578125" style="31" customWidth="1"/>
    <col min="9740" max="9740" width="10.28515625" style="31" bestFit="1" customWidth="1"/>
    <col min="9741" max="9753" width="10.28515625" style="31" customWidth="1"/>
    <col min="9754" max="9984" width="11.42578125" style="31" customWidth="1"/>
    <col min="9985" max="9985" width="21.42578125" style="31" customWidth="1"/>
    <col min="9986" max="9995" width="10.42578125" style="31" customWidth="1"/>
    <col min="9996" max="9996" width="10.28515625" style="31" bestFit="1" customWidth="1"/>
    <col min="9997" max="10009" width="10.28515625" style="31" customWidth="1"/>
    <col min="10010" max="10240" width="11.42578125" style="31" customWidth="1"/>
    <col min="10241" max="10241" width="21.42578125" style="31" customWidth="1"/>
    <col min="10242" max="10251" width="10.42578125" style="31" customWidth="1"/>
    <col min="10252" max="10252" width="10.28515625" style="31" bestFit="1" customWidth="1"/>
    <col min="10253" max="10265" width="10.28515625" style="31" customWidth="1"/>
    <col min="10266" max="10496" width="11.42578125" style="31" customWidth="1"/>
    <col min="10497" max="10497" width="21.42578125" style="31" customWidth="1"/>
    <col min="10498" max="10507" width="10.42578125" style="31" customWidth="1"/>
    <col min="10508" max="10508" width="10.28515625" style="31" bestFit="1" customWidth="1"/>
    <col min="10509" max="10521" width="10.28515625" style="31" customWidth="1"/>
    <col min="10522" max="10752" width="11.42578125" style="31" customWidth="1"/>
    <col min="10753" max="10753" width="21.42578125" style="31" customWidth="1"/>
    <col min="10754" max="10763" width="10.42578125" style="31" customWidth="1"/>
    <col min="10764" max="10764" width="10.28515625" style="31" bestFit="1" customWidth="1"/>
    <col min="10765" max="10777" width="10.28515625" style="31" customWidth="1"/>
    <col min="10778" max="11008" width="11.42578125" style="31" customWidth="1"/>
    <col min="11009" max="11009" width="21.42578125" style="31" customWidth="1"/>
    <col min="11010" max="11019" width="10.42578125" style="31" customWidth="1"/>
    <col min="11020" max="11020" width="10.28515625" style="31" bestFit="1" customWidth="1"/>
    <col min="11021" max="11033" width="10.28515625" style="31" customWidth="1"/>
    <col min="11034" max="11264" width="11.42578125" style="31" customWidth="1"/>
    <col min="11265" max="11265" width="21.42578125" style="31" customWidth="1"/>
    <col min="11266" max="11275" width="10.42578125" style="31" customWidth="1"/>
    <col min="11276" max="11276" width="10.28515625" style="31" bestFit="1" customWidth="1"/>
    <col min="11277" max="11289" width="10.28515625" style="31" customWidth="1"/>
    <col min="11290" max="11520" width="11.42578125" style="31" customWidth="1"/>
    <col min="11521" max="11521" width="21.42578125" style="31" customWidth="1"/>
    <col min="11522" max="11531" width="10.42578125" style="31" customWidth="1"/>
    <col min="11532" max="11532" width="10.28515625" style="31" bestFit="1" customWidth="1"/>
    <col min="11533" max="11545" width="10.28515625" style="31" customWidth="1"/>
    <col min="11546" max="11776" width="11.42578125" style="31" customWidth="1"/>
    <col min="11777" max="11777" width="21.42578125" style="31" customWidth="1"/>
    <col min="11778" max="11787" width="10.42578125" style="31" customWidth="1"/>
    <col min="11788" max="11788" width="10.28515625" style="31" bestFit="1" customWidth="1"/>
    <col min="11789" max="11801" width="10.28515625" style="31" customWidth="1"/>
    <col min="11802" max="12032" width="11.42578125" style="31" customWidth="1"/>
    <col min="12033" max="12033" width="21.42578125" style="31" customWidth="1"/>
    <col min="12034" max="12043" width="10.42578125" style="31" customWidth="1"/>
    <col min="12044" max="12044" width="10.28515625" style="31" bestFit="1" customWidth="1"/>
    <col min="12045" max="12057" width="10.28515625" style="31" customWidth="1"/>
    <col min="12058" max="12288" width="11.42578125" style="31" customWidth="1"/>
    <col min="12289" max="12289" width="21.42578125" style="31" customWidth="1"/>
    <col min="12290" max="12299" width="10.42578125" style="31" customWidth="1"/>
    <col min="12300" max="12300" width="10.28515625" style="31" bestFit="1" customWidth="1"/>
    <col min="12301" max="12313" width="10.28515625" style="31" customWidth="1"/>
    <col min="12314" max="12544" width="11.42578125" style="31" customWidth="1"/>
    <col min="12545" max="12545" width="21.42578125" style="31" customWidth="1"/>
    <col min="12546" max="12555" width="10.42578125" style="31" customWidth="1"/>
    <col min="12556" max="12556" width="10.28515625" style="31" bestFit="1" customWidth="1"/>
    <col min="12557" max="12569" width="10.28515625" style="31" customWidth="1"/>
    <col min="12570" max="12800" width="11.42578125" style="31" customWidth="1"/>
    <col min="12801" max="12801" width="21.42578125" style="31" customWidth="1"/>
    <col min="12802" max="12811" width="10.42578125" style="31" customWidth="1"/>
    <col min="12812" max="12812" width="10.28515625" style="31" bestFit="1" customWidth="1"/>
    <col min="12813" max="12825" width="10.28515625" style="31" customWidth="1"/>
    <col min="12826" max="13056" width="11.42578125" style="31" customWidth="1"/>
    <col min="13057" max="13057" width="21.42578125" style="31" customWidth="1"/>
    <col min="13058" max="13067" width="10.42578125" style="31" customWidth="1"/>
    <col min="13068" max="13068" width="10.28515625" style="31" bestFit="1" customWidth="1"/>
    <col min="13069" max="13081" width="10.28515625" style="31" customWidth="1"/>
    <col min="13082" max="13312" width="11.42578125" style="31" customWidth="1"/>
    <col min="13313" max="13313" width="21.42578125" style="31" customWidth="1"/>
    <col min="13314" max="13323" width="10.42578125" style="31" customWidth="1"/>
    <col min="13324" max="13324" width="10.28515625" style="31" bestFit="1" customWidth="1"/>
    <col min="13325" max="13337" width="10.28515625" style="31" customWidth="1"/>
    <col min="13338" max="13568" width="11.42578125" style="31" customWidth="1"/>
    <col min="13569" max="13569" width="21.42578125" style="31" customWidth="1"/>
    <col min="13570" max="13579" width="10.42578125" style="31" customWidth="1"/>
    <col min="13580" max="13580" width="10.28515625" style="31" bestFit="1" customWidth="1"/>
    <col min="13581" max="13593" width="10.28515625" style="31" customWidth="1"/>
    <col min="13594" max="13824" width="11.42578125" style="31" customWidth="1"/>
    <col min="13825" max="13825" width="21.42578125" style="31" customWidth="1"/>
    <col min="13826" max="13835" width="10.42578125" style="31" customWidth="1"/>
    <col min="13836" max="13836" width="10.28515625" style="31" bestFit="1" customWidth="1"/>
    <col min="13837" max="13849" width="10.28515625" style="31" customWidth="1"/>
    <col min="13850" max="14080" width="11.42578125" style="31" customWidth="1"/>
    <col min="14081" max="14081" width="21.42578125" style="31" customWidth="1"/>
    <col min="14082" max="14091" width="10.42578125" style="31" customWidth="1"/>
    <col min="14092" max="14092" width="10.28515625" style="31" bestFit="1" customWidth="1"/>
    <col min="14093" max="14105" width="10.28515625" style="31" customWidth="1"/>
    <col min="14106" max="14336" width="11.42578125" style="31" customWidth="1"/>
    <col min="14337" max="14337" width="21.42578125" style="31" customWidth="1"/>
    <col min="14338" max="14347" width="10.42578125" style="31" customWidth="1"/>
    <col min="14348" max="14348" width="10.28515625" style="31" bestFit="1" customWidth="1"/>
    <col min="14349" max="14361" width="10.28515625" style="31" customWidth="1"/>
    <col min="14362" max="14592" width="11.42578125" style="31" customWidth="1"/>
    <col min="14593" max="14593" width="21.42578125" style="31" customWidth="1"/>
    <col min="14594" max="14603" width="10.42578125" style="31" customWidth="1"/>
    <col min="14604" max="14604" width="10.28515625" style="31" bestFit="1" customWidth="1"/>
    <col min="14605" max="14617" width="10.28515625" style="31" customWidth="1"/>
    <col min="14618" max="14848" width="11.42578125" style="31" customWidth="1"/>
    <col min="14849" max="14849" width="21.42578125" style="31" customWidth="1"/>
    <col min="14850" max="14859" width="10.42578125" style="31" customWidth="1"/>
    <col min="14860" max="14860" width="10.28515625" style="31" bestFit="1" customWidth="1"/>
    <col min="14861" max="14873" width="10.28515625" style="31" customWidth="1"/>
    <col min="14874" max="15104" width="11.42578125" style="31" customWidth="1"/>
    <col min="15105" max="15105" width="21.42578125" style="31" customWidth="1"/>
    <col min="15106" max="15115" width="10.42578125" style="31" customWidth="1"/>
    <col min="15116" max="15116" width="10.28515625" style="31" bestFit="1" customWidth="1"/>
    <col min="15117" max="15129" width="10.28515625" style="31" customWidth="1"/>
    <col min="15130" max="15360" width="11.42578125" style="31" customWidth="1"/>
    <col min="15361" max="15361" width="21.42578125" style="31" customWidth="1"/>
    <col min="15362" max="15371" width="10.42578125" style="31" customWidth="1"/>
    <col min="15372" max="15372" width="10.28515625" style="31" bestFit="1" customWidth="1"/>
    <col min="15373" max="15385" width="10.28515625" style="31" customWidth="1"/>
    <col min="15386" max="15616" width="11.42578125" style="31" customWidth="1"/>
    <col min="15617" max="15617" width="21.42578125" style="31" customWidth="1"/>
    <col min="15618" max="15627" width="10.42578125" style="31" customWidth="1"/>
    <col min="15628" max="15628" width="10.28515625" style="31" bestFit="1" customWidth="1"/>
    <col min="15629" max="15641" width="10.28515625" style="31" customWidth="1"/>
    <col min="15642" max="15872" width="11.42578125" style="31" customWidth="1"/>
    <col min="15873" max="15873" width="21.42578125" style="31" customWidth="1"/>
    <col min="15874" max="15883" width="10.42578125" style="31" customWidth="1"/>
    <col min="15884" max="15884" width="10.28515625" style="31" bestFit="1" customWidth="1"/>
    <col min="15885" max="15897" width="10.28515625" style="31" customWidth="1"/>
    <col min="15898" max="16128" width="11.42578125" style="31" customWidth="1"/>
    <col min="16129" max="16129" width="21.42578125" style="31" customWidth="1"/>
    <col min="16130" max="16139" width="10.42578125" style="31" customWidth="1"/>
    <col min="16140" max="16140" width="10.28515625" style="31" bestFit="1" customWidth="1"/>
    <col min="16141" max="16153" width="10.28515625" style="31" customWidth="1"/>
    <col min="16154" max="16384" width="11.42578125" style="31" customWidth="1"/>
  </cols>
  <sheetData>
    <row r="1" spans="1:29" s="4" customFormat="1">
      <c r="A1" s="1" t="s">
        <v>441</v>
      </c>
      <c r="B1" s="4" t="s">
        <v>460</v>
      </c>
    </row>
    <row r="2" spans="1:29" s="4" customFormat="1">
      <c r="A2" s="1" t="s">
        <v>443</v>
      </c>
      <c r="B2" s="4" t="s">
        <v>78</v>
      </c>
    </row>
    <row r="3" spans="1:29" s="4" customFormat="1">
      <c r="A3" s="1" t="s">
        <v>434</v>
      </c>
      <c r="B3" s="4" t="s">
        <v>461</v>
      </c>
    </row>
    <row r="5" spans="1:29">
      <c r="A5" s="31" t="s">
        <v>466</v>
      </c>
    </row>
    <row r="6" spans="1:29">
      <c r="A6" s="32" t="s">
        <v>79</v>
      </c>
      <c r="B6" s="82">
        <v>1977</v>
      </c>
      <c r="C6" s="82">
        <v>1982</v>
      </c>
      <c r="D6" s="82">
        <v>1987</v>
      </c>
      <c r="E6" s="82">
        <v>1992</v>
      </c>
      <c r="F6" s="82">
        <v>1997</v>
      </c>
      <c r="G6" s="82">
        <v>2002</v>
      </c>
      <c r="H6" s="82">
        <v>2004</v>
      </c>
      <c r="I6" s="82">
        <v>2005</v>
      </c>
      <c r="J6" s="82">
        <v>2006</v>
      </c>
      <c r="K6" s="82">
        <v>2007</v>
      </c>
      <c r="L6" s="82">
        <v>2008</v>
      </c>
      <c r="M6" s="82">
        <v>2009</v>
      </c>
      <c r="N6" s="82">
        <v>2010</v>
      </c>
      <c r="O6" s="82">
        <v>2011</v>
      </c>
      <c r="P6" s="82">
        <v>2012</v>
      </c>
      <c r="Q6" s="82">
        <v>2013</v>
      </c>
      <c r="R6" s="82">
        <v>2014</v>
      </c>
      <c r="S6" s="82">
        <v>2015</v>
      </c>
      <c r="T6" s="82">
        <v>2016</v>
      </c>
      <c r="U6" s="82">
        <v>2017</v>
      </c>
      <c r="V6" s="82">
        <v>2018</v>
      </c>
      <c r="W6" s="82">
        <v>2019</v>
      </c>
      <c r="X6" s="82">
        <v>2020</v>
      </c>
      <c r="Y6" s="82">
        <v>2021</v>
      </c>
    </row>
    <row r="7" spans="1:29">
      <c r="A7" s="32"/>
      <c r="B7" s="32"/>
      <c r="C7" s="32"/>
      <c r="D7" s="32"/>
      <c r="E7" s="32"/>
      <c r="F7" s="32"/>
      <c r="G7" s="32"/>
      <c r="H7" s="32"/>
      <c r="I7" s="32"/>
      <c r="J7" s="32"/>
      <c r="K7" s="32"/>
      <c r="L7" s="32"/>
      <c r="M7" s="32"/>
      <c r="N7" s="32"/>
      <c r="O7" s="32"/>
      <c r="P7" s="32"/>
      <c r="Q7" s="32"/>
      <c r="R7" s="32"/>
      <c r="S7" s="32"/>
      <c r="T7" s="32"/>
      <c r="U7" s="32"/>
      <c r="V7" s="32"/>
      <c r="W7" s="32"/>
      <c r="X7" s="32"/>
      <c r="Y7" s="32"/>
    </row>
    <row r="8" spans="1:29" s="33" customFormat="1">
      <c r="A8" s="36" t="s">
        <v>301</v>
      </c>
      <c r="B8" s="71">
        <v>9163553</v>
      </c>
      <c r="C8" s="71">
        <v>10619673</v>
      </c>
      <c r="D8" s="71">
        <v>16156344</v>
      </c>
      <c r="E8" s="71">
        <v>22958092</v>
      </c>
      <c r="F8" s="71">
        <v>28094363</v>
      </c>
      <c r="G8" s="71">
        <v>33044249</v>
      </c>
      <c r="H8" s="71">
        <v>34943572</v>
      </c>
      <c r="I8" s="71">
        <v>35766701</v>
      </c>
      <c r="J8" s="71">
        <v>36979404</v>
      </c>
      <c r="K8" s="71">
        <v>37849041</v>
      </c>
      <c r="L8" s="71">
        <v>38960918</v>
      </c>
      <c r="M8" s="71">
        <v>37823608</v>
      </c>
      <c r="N8" s="71">
        <v>37922286</v>
      </c>
      <c r="O8" s="71">
        <v>41187374</v>
      </c>
      <c r="P8" s="71">
        <v>41423336</v>
      </c>
      <c r="Q8" s="71">
        <v>41462813</v>
      </c>
      <c r="R8" s="71">
        <v>42797391</v>
      </c>
      <c r="S8" s="71">
        <v>43830386</v>
      </c>
      <c r="T8" s="71">
        <v>45177554</v>
      </c>
      <c r="U8" s="71">
        <v>46531254</v>
      </c>
      <c r="V8" s="71">
        <v>49972799</v>
      </c>
      <c r="W8" s="71">
        <v>52364608</v>
      </c>
      <c r="X8" s="71">
        <v>52764743</v>
      </c>
      <c r="Y8" s="71">
        <v>53051096</v>
      </c>
      <c r="Z8" s="31"/>
      <c r="AA8" s="31"/>
      <c r="AB8" s="31"/>
      <c r="AC8" s="31"/>
    </row>
    <row r="9" spans="1:29">
      <c r="A9" s="37"/>
      <c r="B9" s="72"/>
      <c r="C9" s="72"/>
      <c r="D9" s="72"/>
      <c r="E9" s="72"/>
      <c r="F9" s="72"/>
      <c r="G9" s="72"/>
      <c r="H9" s="72"/>
      <c r="I9" s="72"/>
      <c r="J9" s="72"/>
      <c r="K9" s="72"/>
      <c r="L9" s="72"/>
      <c r="M9" s="72"/>
      <c r="N9" s="72"/>
      <c r="O9" s="72"/>
      <c r="P9" s="72"/>
      <c r="Q9" s="72"/>
      <c r="R9" s="72"/>
      <c r="S9" s="72"/>
      <c r="T9" s="72"/>
      <c r="U9" s="72"/>
      <c r="V9" s="72"/>
      <c r="W9" s="72"/>
      <c r="X9" s="72"/>
      <c r="Y9" s="72"/>
    </row>
    <row r="10" spans="1:29" s="33" customFormat="1">
      <c r="A10" s="36" t="s">
        <v>81</v>
      </c>
      <c r="B10" s="71">
        <v>532846</v>
      </c>
      <c r="C10" s="71">
        <v>601951</v>
      </c>
      <c r="D10" s="71">
        <v>823152</v>
      </c>
      <c r="E10" s="71">
        <v>1288784</v>
      </c>
      <c r="F10" s="71">
        <v>1639393</v>
      </c>
      <c r="G10" s="71">
        <v>1604441</v>
      </c>
      <c r="H10" s="71">
        <v>1710779</v>
      </c>
      <c r="I10" s="71">
        <v>1741874</v>
      </c>
      <c r="J10" s="71">
        <f>SUM(J11:J16)</f>
        <v>1681433</v>
      </c>
      <c r="K10" s="71">
        <v>1696690</v>
      </c>
      <c r="L10" s="71">
        <v>1747801</v>
      </c>
      <c r="M10" s="71">
        <v>1704597</v>
      </c>
      <c r="N10" s="71">
        <v>1765401</v>
      </c>
      <c r="O10" s="71">
        <v>1765458</v>
      </c>
      <c r="P10" s="71">
        <v>1724084</v>
      </c>
      <c r="Q10" s="71">
        <v>1730226</v>
      </c>
      <c r="R10" s="71">
        <v>1821927</v>
      </c>
      <c r="S10" s="71">
        <v>1800053</v>
      </c>
      <c r="T10" s="71">
        <v>1798877</v>
      </c>
      <c r="U10" s="71">
        <v>1830887</v>
      </c>
      <c r="V10" s="71">
        <v>1895445</v>
      </c>
      <c r="W10" s="71">
        <v>1936010</v>
      </c>
      <c r="X10" s="71">
        <v>1792965</v>
      </c>
      <c r="Y10" s="71">
        <v>1721573</v>
      </c>
    </row>
    <row r="11" spans="1:29">
      <c r="A11" s="37" t="s">
        <v>82</v>
      </c>
      <c r="B11" s="72">
        <v>159159</v>
      </c>
      <c r="C11" s="72">
        <v>149176</v>
      </c>
      <c r="D11" s="72">
        <v>251981</v>
      </c>
      <c r="E11" s="72">
        <v>361770</v>
      </c>
      <c r="F11" s="72">
        <v>587797</v>
      </c>
      <c r="G11" s="72">
        <v>424669</v>
      </c>
      <c r="H11" s="72">
        <v>456805</v>
      </c>
      <c r="I11" s="72">
        <v>477108</v>
      </c>
      <c r="J11" s="72">
        <v>432948</v>
      </c>
      <c r="K11" s="72">
        <v>439673</v>
      </c>
      <c r="L11" s="72">
        <v>489839</v>
      </c>
      <c r="M11" s="72">
        <v>490804</v>
      </c>
      <c r="N11" s="72">
        <v>498177</v>
      </c>
      <c r="O11" s="72">
        <v>477772</v>
      </c>
      <c r="P11" s="72">
        <v>487104</v>
      </c>
      <c r="Q11" s="72">
        <v>497013</v>
      </c>
      <c r="R11" s="72">
        <v>503252</v>
      </c>
      <c r="S11" s="72">
        <v>481825</v>
      </c>
      <c r="T11" s="72">
        <v>467749</v>
      </c>
      <c r="U11" s="72">
        <v>484479</v>
      </c>
      <c r="V11" s="72">
        <v>487327</v>
      </c>
      <c r="W11" s="72">
        <v>497860</v>
      </c>
      <c r="X11" s="72">
        <v>472732</v>
      </c>
      <c r="Y11" s="72">
        <v>469851</v>
      </c>
    </row>
    <row r="12" spans="1:29">
      <c r="A12" s="37" t="s">
        <v>83</v>
      </c>
      <c r="B12" s="72">
        <v>55293</v>
      </c>
      <c r="C12" s="72">
        <v>49579</v>
      </c>
      <c r="D12" s="72">
        <v>97278</v>
      </c>
      <c r="E12" s="72">
        <v>143483</v>
      </c>
      <c r="F12" s="72">
        <v>155917</v>
      </c>
      <c r="G12" s="72">
        <v>191694</v>
      </c>
      <c r="H12" s="72">
        <v>220410</v>
      </c>
      <c r="I12" s="72">
        <v>228395</v>
      </c>
      <c r="J12" s="72">
        <v>229066</v>
      </c>
      <c r="K12" s="72">
        <v>232650</v>
      </c>
      <c r="L12" s="72">
        <v>229849</v>
      </c>
      <c r="M12" s="72">
        <v>220772</v>
      </c>
      <c r="N12" s="72">
        <v>241687</v>
      </c>
      <c r="O12" s="72">
        <v>239446</v>
      </c>
      <c r="P12" s="72">
        <v>242124</v>
      </c>
      <c r="Q12" s="72">
        <v>237675</v>
      </c>
      <c r="R12" s="72">
        <v>240901</v>
      </c>
      <c r="S12" s="72">
        <v>243891</v>
      </c>
      <c r="T12" s="72">
        <v>245053</v>
      </c>
      <c r="U12" s="72">
        <v>252870</v>
      </c>
      <c r="V12" s="72">
        <v>250468</v>
      </c>
      <c r="W12" s="72">
        <v>256634</v>
      </c>
      <c r="X12" s="72">
        <v>242580</v>
      </c>
      <c r="Y12" s="72">
        <v>231938</v>
      </c>
    </row>
    <row r="13" spans="1:29">
      <c r="A13" s="37" t="s">
        <v>84</v>
      </c>
      <c r="B13" s="72">
        <v>214168</v>
      </c>
      <c r="C13" s="72">
        <v>269297</v>
      </c>
      <c r="D13" s="72">
        <v>297404</v>
      </c>
      <c r="E13" s="72">
        <v>541069</v>
      </c>
      <c r="F13" s="72">
        <v>602840</v>
      </c>
      <c r="G13" s="72">
        <v>666751</v>
      </c>
      <c r="H13" s="72">
        <v>684242</v>
      </c>
      <c r="I13" s="72">
        <v>685524</v>
      </c>
      <c r="J13" s="72">
        <v>671844</v>
      </c>
      <c r="K13" s="72">
        <v>676119</v>
      </c>
      <c r="L13" s="72">
        <v>672654</v>
      </c>
      <c r="M13" s="72">
        <v>654022</v>
      </c>
      <c r="N13" s="72">
        <v>654649</v>
      </c>
      <c r="O13" s="72">
        <v>660829</v>
      </c>
      <c r="P13" s="72">
        <v>661974</v>
      </c>
      <c r="Q13" s="72">
        <v>651375</v>
      </c>
      <c r="R13" s="72">
        <v>732207</v>
      </c>
      <c r="S13" s="72">
        <v>756121</v>
      </c>
      <c r="T13" s="72">
        <v>766553</v>
      </c>
      <c r="U13" s="72">
        <v>769442</v>
      </c>
      <c r="V13" s="72">
        <v>769144</v>
      </c>
      <c r="W13" s="72">
        <v>775463</v>
      </c>
      <c r="X13" s="72">
        <v>707877</v>
      </c>
      <c r="Y13" s="72">
        <v>662932</v>
      </c>
    </row>
    <row r="14" spans="1:29">
      <c r="A14" s="37" t="s">
        <v>85</v>
      </c>
      <c r="B14" s="72">
        <v>40279</v>
      </c>
      <c r="C14" s="72">
        <v>59855</v>
      </c>
      <c r="D14" s="72">
        <v>83615</v>
      </c>
      <c r="E14" s="72">
        <v>92534</v>
      </c>
      <c r="F14" s="72">
        <v>110758</v>
      </c>
      <c r="G14" s="72">
        <v>120006</v>
      </c>
      <c r="H14" s="72">
        <v>129913</v>
      </c>
      <c r="I14" s="72">
        <v>132137</v>
      </c>
      <c r="J14" s="72">
        <v>128357</v>
      </c>
      <c r="K14" s="72">
        <v>129182</v>
      </c>
      <c r="L14" s="72">
        <v>137206</v>
      </c>
      <c r="M14" s="72">
        <v>132122</v>
      </c>
      <c r="N14" s="72">
        <v>147805</v>
      </c>
      <c r="O14" s="72">
        <v>159216</v>
      </c>
      <c r="P14" s="72">
        <v>143794</v>
      </c>
      <c r="Q14" s="72">
        <v>143132</v>
      </c>
      <c r="R14" s="72">
        <v>146101</v>
      </c>
      <c r="S14" s="72">
        <v>146796</v>
      </c>
      <c r="T14" s="72">
        <v>152086</v>
      </c>
      <c r="U14" s="72">
        <v>152086</v>
      </c>
      <c r="V14" s="72">
        <v>183366</v>
      </c>
      <c r="W14" s="72">
        <v>127200</v>
      </c>
      <c r="X14" s="72">
        <v>118900</v>
      </c>
      <c r="Y14" s="72">
        <v>117200</v>
      </c>
    </row>
    <row r="15" spans="1:29">
      <c r="A15" s="37" t="s">
        <v>86</v>
      </c>
      <c r="B15" s="72">
        <v>40737</v>
      </c>
      <c r="C15" s="72">
        <v>48659</v>
      </c>
      <c r="D15" s="72">
        <v>52666</v>
      </c>
      <c r="E15" s="72">
        <v>94074</v>
      </c>
      <c r="F15" s="72">
        <v>123662</v>
      </c>
      <c r="G15" s="72">
        <v>130134</v>
      </c>
      <c r="H15" s="72">
        <v>133415</v>
      </c>
      <c r="I15" s="72">
        <v>132730</v>
      </c>
      <c r="J15" s="72">
        <v>133200</v>
      </c>
      <c r="K15" s="72">
        <v>131696</v>
      </c>
      <c r="L15" s="72">
        <v>126718</v>
      </c>
      <c r="M15" s="72">
        <v>122833</v>
      </c>
      <c r="N15" s="72">
        <v>123805</v>
      </c>
      <c r="O15" s="72">
        <v>123474</v>
      </c>
      <c r="P15" s="72">
        <v>80911</v>
      </c>
      <c r="Q15" s="72">
        <v>94191</v>
      </c>
      <c r="R15" s="72">
        <v>95915</v>
      </c>
      <c r="S15" s="72">
        <v>85801</v>
      </c>
      <c r="T15" s="72">
        <v>90032</v>
      </c>
      <c r="U15" s="72">
        <v>90990</v>
      </c>
      <c r="V15" s="72">
        <v>79858</v>
      </c>
      <c r="W15" s="72">
        <v>152239</v>
      </c>
      <c r="X15" s="72">
        <v>134448</v>
      </c>
      <c r="Y15" s="72">
        <v>130104</v>
      </c>
    </row>
    <row r="16" spans="1:29">
      <c r="A16" s="37" t="s">
        <v>87</v>
      </c>
      <c r="B16" s="72">
        <v>23210</v>
      </c>
      <c r="C16" s="72">
        <v>25385</v>
      </c>
      <c r="D16" s="72">
        <v>40208</v>
      </c>
      <c r="E16" s="72">
        <v>55854</v>
      </c>
      <c r="F16" s="72">
        <v>58419</v>
      </c>
      <c r="G16" s="72">
        <v>71187</v>
      </c>
      <c r="H16" s="72">
        <v>85994</v>
      </c>
      <c r="I16" s="72">
        <v>85980</v>
      </c>
      <c r="J16" s="72">
        <v>86018</v>
      </c>
      <c r="K16" s="72">
        <v>87370</v>
      </c>
      <c r="L16" s="72">
        <v>91535</v>
      </c>
      <c r="M16" s="72">
        <v>84044</v>
      </c>
      <c r="N16" s="72">
        <v>99278</v>
      </c>
      <c r="O16" s="72">
        <v>104721</v>
      </c>
      <c r="P16" s="72">
        <v>108177</v>
      </c>
      <c r="Q16" s="72">
        <v>106840</v>
      </c>
      <c r="R16" s="72">
        <v>103551</v>
      </c>
      <c r="S16" s="72">
        <v>85619</v>
      </c>
      <c r="T16" s="72">
        <v>77404</v>
      </c>
      <c r="U16" s="72">
        <v>81020</v>
      </c>
      <c r="V16" s="72">
        <v>125282</v>
      </c>
      <c r="W16" s="72">
        <v>126614</v>
      </c>
      <c r="X16" s="72">
        <v>116428</v>
      </c>
      <c r="Y16" s="72">
        <v>109548</v>
      </c>
    </row>
    <row r="17" spans="1:25">
      <c r="A17" s="37"/>
      <c r="B17" s="72"/>
      <c r="C17" s="72"/>
      <c r="D17" s="72"/>
      <c r="E17" s="72"/>
      <c r="F17" s="72"/>
      <c r="G17" s="72"/>
      <c r="H17" s="72"/>
      <c r="I17" s="72"/>
      <c r="J17" s="72"/>
      <c r="K17" s="72"/>
      <c r="L17" s="72"/>
      <c r="M17" s="72"/>
      <c r="N17" s="72"/>
      <c r="O17" s="72"/>
      <c r="P17" s="72"/>
      <c r="Q17" s="72"/>
      <c r="R17" s="72"/>
      <c r="S17" s="72"/>
      <c r="T17" s="72"/>
      <c r="U17" s="72"/>
      <c r="V17" s="72"/>
      <c r="W17" s="72"/>
      <c r="X17" s="72"/>
      <c r="Y17" s="72"/>
    </row>
    <row r="18" spans="1:25" s="33" customFormat="1">
      <c r="A18" s="36" t="s">
        <v>88</v>
      </c>
      <c r="B18" s="71">
        <v>1552057</v>
      </c>
      <c r="C18" s="71">
        <v>1556481</v>
      </c>
      <c r="D18" s="71">
        <v>1922723</v>
      </c>
      <c r="E18" s="71">
        <v>2164486</v>
      </c>
      <c r="F18" s="71">
        <v>2476895</v>
      </c>
      <c r="G18" s="71">
        <v>3615661</v>
      </c>
      <c r="H18" s="71">
        <v>3736149</v>
      </c>
      <c r="I18" s="71">
        <v>3856779</v>
      </c>
      <c r="J18" s="71">
        <f>SUM(J19:J24)</f>
        <v>4058984</v>
      </c>
      <c r="K18" s="71">
        <v>4118981</v>
      </c>
      <c r="L18" s="71">
        <v>5299763</v>
      </c>
      <c r="M18" s="71">
        <v>5051537</v>
      </c>
      <c r="N18" s="71">
        <v>5026418</v>
      </c>
      <c r="O18" s="71">
        <v>5093711</v>
      </c>
      <c r="P18" s="71">
        <v>5087214</v>
      </c>
      <c r="Q18" s="71">
        <v>5081790</v>
      </c>
      <c r="R18" s="71">
        <v>5349887</v>
      </c>
      <c r="S18" s="71">
        <v>5981401</v>
      </c>
      <c r="T18" s="71">
        <v>6307402</v>
      </c>
      <c r="U18" s="71">
        <v>6557592</v>
      </c>
      <c r="V18" s="71">
        <v>6713397</v>
      </c>
      <c r="W18" s="71">
        <v>6881248</v>
      </c>
      <c r="X18" s="71">
        <v>6509164</v>
      </c>
      <c r="Y18" s="71">
        <v>6056264</v>
      </c>
    </row>
    <row r="19" spans="1:25">
      <c r="A19" s="37" t="s">
        <v>89</v>
      </c>
      <c r="B19" s="72">
        <v>29805</v>
      </c>
      <c r="C19" s="72">
        <v>34554</v>
      </c>
      <c r="D19" s="72">
        <v>77664</v>
      </c>
      <c r="E19" s="72">
        <v>72874</v>
      </c>
      <c r="F19" s="72">
        <v>102388</v>
      </c>
      <c r="G19" s="72">
        <v>107713</v>
      </c>
      <c r="H19" s="72">
        <v>112435</v>
      </c>
      <c r="I19" s="72">
        <v>113663</v>
      </c>
      <c r="J19" s="72">
        <v>120090</v>
      </c>
      <c r="K19" s="72">
        <v>117484</v>
      </c>
      <c r="L19" s="72">
        <v>117746</v>
      </c>
      <c r="M19" s="72">
        <v>114579</v>
      </c>
      <c r="N19" s="72">
        <v>112889</v>
      </c>
      <c r="O19" s="72">
        <v>113753</v>
      </c>
      <c r="P19" s="72">
        <v>112908</v>
      </c>
      <c r="Q19" s="72">
        <v>112616</v>
      </c>
      <c r="R19" s="72">
        <v>113326</v>
      </c>
      <c r="S19" s="72">
        <v>117401</v>
      </c>
      <c r="T19" s="72">
        <v>125453</v>
      </c>
      <c r="U19" s="72">
        <v>129487</v>
      </c>
      <c r="V19" s="72">
        <v>131864</v>
      </c>
      <c r="W19" s="72">
        <v>142807</v>
      </c>
      <c r="X19" s="72">
        <v>136824</v>
      </c>
      <c r="Y19" s="72">
        <v>124842</v>
      </c>
    </row>
    <row r="20" spans="1:25">
      <c r="A20" s="37" t="s">
        <v>90</v>
      </c>
      <c r="B20" s="72">
        <v>22504</v>
      </c>
      <c r="C20" s="72">
        <v>21591</v>
      </c>
      <c r="D20" s="72">
        <v>25369</v>
      </c>
      <c r="E20" s="72">
        <v>28586</v>
      </c>
      <c r="F20" s="72">
        <v>32267</v>
      </c>
      <c r="G20" s="72">
        <v>35216</v>
      </c>
      <c r="H20" s="72">
        <v>26960</v>
      </c>
      <c r="I20" s="72">
        <v>24920</v>
      </c>
      <c r="J20" s="72">
        <v>24221</v>
      </c>
      <c r="K20" s="72">
        <v>26777</v>
      </c>
      <c r="L20" s="72">
        <v>24452</v>
      </c>
      <c r="M20" s="72">
        <v>22474</v>
      </c>
      <c r="N20" s="72">
        <v>22323</v>
      </c>
      <c r="O20" s="72">
        <v>30001</v>
      </c>
      <c r="P20" s="72">
        <v>22778</v>
      </c>
      <c r="Q20" s="72">
        <v>22391</v>
      </c>
      <c r="R20" s="72">
        <v>22961</v>
      </c>
      <c r="S20" s="72">
        <v>25256</v>
      </c>
      <c r="T20" s="72">
        <v>25332</v>
      </c>
      <c r="U20" s="72">
        <v>26098</v>
      </c>
      <c r="V20" s="72">
        <v>26268</v>
      </c>
      <c r="W20" s="72">
        <v>27935</v>
      </c>
      <c r="X20" s="72">
        <v>22472</v>
      </c>
      <c r="Y20" s="72">
        <v>23618</v>
      </c>
    </row>
    <row r="21" spans="1:25">
      <c r="A21" s="37" t="s">
        <v>91</v>
      </c>
      <c r="B21" s="72">
        <v>188720</v>
      </c>
      <c r="C21" s="72">
        <v>192032</v>
      </c>
      <c r="D21" s="72">
        <v>328335</v>
      </c>
      <c r="E21" s="72">
        <v>462777</v>
      </c>
      <c r="F21" s="72">
        <v>613840</v>
      </c>
      <c r="G21" s="72">
        <v>703390</v>
      </c>
      <c r="H21" s="72">
        <v>746044</v>
      </c>
      <c r="I21" s="72">
        <v>752809</v>
      </c>
      <c r="J21" s="72">
        <v>768742</v>
      </c>
      <c r="K21" s="72">
        <v>753988</v>
      </c>
      <c r="L21" s="72">
        <v>808964</v>
      </c>
      <c r="M21" s="72">
        <v>734836</v>
      </c>
      <c r="N21" s="72">
        <v>722597</v>
      </c>
      <c r="O21" s="72">
        <v>752171</v>
      </c>
      <c r="P21" s="72">
        <v>733410</v>
      </c>
      <c r="Q21" s="72">
        <v>740556</v>
      </c>
      <c r="R21" s="72">
        <v>812739</v>
      </c>
      <c r="S21" s="72">
        <v>923483</v>
      </c>
      <c r="T21" s="72">
        <v>1017769</v>
      </c>
      <c r="U21" s="72">
        <v>1078313</v>
      </c>
      <c r="V21" s="72">
        <v>1084195</v>
      </c>
      <c r="W21" s="72">
        <v>1140220</v>
      </c>
      <c r="X21" s="72">
        <v>1076207</v>
      </c>
      <c r="Y21" s="72">
        <v>1025338</v>
      </c>
    </row>
    <row r="22" spans="1:25">
      <c r="A22" s="37" t="s">
        <v>92</v>
      </c>
      <c r="B22" s="72">
        <v>292913</v>
      </c>
      <c r="C22" s="72">
        <v>287756</v>
      </c>
      <c r="D22" s="72">
        <v>343542</v>
      </c>
      <c r="E22" s="72">
        <v>410625</v>
      </c>
      <c r="F22" s="72">
        <v>464676</v>
      </c>
      <c r="G22" s="72">
        <v>523819</v>
      </c>
      <c r="H22" s="72">
        <v>546952</v>
      </c>
      <c r="I22" s="72">
        <v>525027</v>
      </c>
      <c r="J22" s="72">
        <v>519491</v>
      </c>
      <c r="K22" s="72">
        <v>561519</v>
      </c>
      <c r="L22" s="72">
        <v>563266</v>
      </c>
      <c r="M22" s="72">
        <v>540568</v>
      </c>
      <c r="N22" s="72">
        <v>535281</v>
      </c>
      <c r="O22" s="72">
        <v>524167</v>
      </c>
      <c r="P22" s="72">
        <v>539714</v>
      </c>
      <c r="Q22" s="72">
        <v>524557</v>
      </c>
      <c r="R22" s="72">
        <v>539155</v>
      </c>
      <c r="S22" s="72">
        <v>535550</v>
      </c>
      <c r="T22" s="72">
        <v>554473</v>
      </c>
      <c r="U22" s="72">
        <v>532878</v>
      </c>
      <c r="V22" s="72">
        <v>458892</v>
      </c>
      <c r="W22" s="72">
        <v>500197</v>
      </c>
      <c r="X22" s="72">
        <v>487883</v>
      </c>
      <c r="Y22" s="72">
        <v>386173</v>
      </c>
    </row>
    <row r="23" spans="1:25">
      <c r="A23" s="37" t="s">
        <v>93</v>
      </c>
      <c r="B23" s="72">
        <v>519062</v>
      </c>
      <c r="C23" s="72">
        <v>447250</v>
      </c>
      <c r="D23" s="72">
        <v>496689</v>
      </c>
      <c r="E23" s="72">
        <v>495216</v>
      </c>
      <c r="F23" s="72">
        <v>474202</v>
      </c>
      <c r="G23" s="72">
        <v>492185</v>
      </c>
      <c r="H23" s="72">
        <v>518557</v>
      </c>
      <c r="I23" s="72">
        <v>532687</v>
      </c>
      <c r="J23" s="72">
        <v>533618</v>
      </c>
      <c r="K23" s="72">
        <v>516224</v>
      </c>
      <c r="L23" s="72">
        <v>1683167</v>
      </c>
      <c r="M23" s="72">
        <v>1613302</v>
      </c>
      <c r="N23" s="72">
        <v>1613229</v>
      </c>
      <c r="O23" s="72">
        <v>1609423</v>
      </c>
      <c r="P23" s="72">
        <v>1604727</v>
      </c>
      <c r="Q23" s="72">
        <v>1634932</v>
      </c>
      <c r="R23" s="72">
        <v>1630358</v>
      </c>
      <c r="S23" s="72">
        <v>1648106</v>
      </c>
      <c r="T23" s="72">
        <v>1612425</v>
      </c>
      <c r="U23" s="72">
        <v>1647240</v>
      </c>
      <c r="V23" s="72">
        <v>1636749</v>
      </c>
      <c r="W23" s="72">
        <v>1721723</v>
      </c>
      <c r="X23" s="72">
        <v>1675483</v>
      </c>
      <c r="Y23" s="72">
        <v>1465180</v>
      </c>
    </row>
    <row r="24" spans="1:25">
      <c r="A24" s="37" t="s">
        <v>94</v>
      </c>
      <c r="B24" s="72">
        <v>499053</v>
      </c>
      <c r="C24" s="72">
        <v>573298</v>
      </c>
      <c r="D24" s="72">
        <v>651124</v>
      </c>
      <c r="E24" s="72">
        <v>694408</v>
      </c>
      <c r="F24" s="72">
        <v>789522</v>
      </c>
      <c r="G24" s="72">
        <v>1753338</v>
      </c>
      <c r="H24" s="72">
        <v>1785201</v>
      </c>
      <c r="I24" s="72">
        <v>1907673</v>
      </c>
      <c r="J24" s="72">
        <v>2092822</v>
      </c>
      <c r="K24" s="72">
        <v>2142989</v>
      </c>
      <c r="L24" s="72">
        <v>2102168</v>
      </c>
      <c r="M24" s="72">
        <v>2025778</v>
      </c>
      <c r="N24" s="72">
        <v>2020099</v>
      </c>
      <c r="O24" s="72">
        <v>2064196</v>
      </c>
      <c r="P24" s="72">
        <v>2073677</v>
      </c>
      <c r="Q24" s="72">
        <v>2046738</v>
      </c>
      <c r="R24" s="72">
        <v>2231348</v>
      </c>
      <c r="S24" s="72">
        <v>2731605</v>
      </c>
      <c r="T24" s="72">
        <v>2971950</v>
      </c>
      <c r="U24" s="72">
        <v>3143576</v>
      </c>
      <c r="V24" s="72">
        <v>3375429</v>
      </c>
      <c r="W24" s="72">
        <v>3348366</v>
      </c>
      <c r="X24" s="72">
        <v>3110295</v>
      </c>
      <c r="Y24" s="72">
        <v>3031113</v>
      </c>
    </row>
    <row r="25" spans="1:25">
      <c r="A25" s="37"/>
      <c r="B25" s="72"/>
      <c r="C25" s="72"/>
      <c r="D25" s="72"/>
      <c r="E25" s="72"/>
      <c r="F25" s="72"/>
      <c r="G25" s="72"/>
      <c r="H25" s="72"/>
      <c r="I25" s="72"/>
      <c r="J25" s="72"/>
      <c r="K25" s="72"/>
      <c r="L25" s="72"/>
      <c r="M25" s="72"/>
      <c r="N25" s="72"/>
      <c r="O25" s="72"/>
      <c r="P25" s="72"/>
      <c r="Q25" s="72"/>
      <c r="R25" s="72"/>
      <c r="S25" s="72"/>
      <c r="T25" s="72"/>
      <c r="U25" s="72"/>
      <c r="V25" s="72"/>
      <c r="W25" s="72"/>
      <c r="X25" s="72"/>
      <c r="Y25" s="72"/>
    </row>
    <row r="26" spans="1:25" s="33" customFormat="1">
      <c r="A26" s="36" t="s">
        <v>95</v>
      </c>
      <c r="B26" s="71">
        <v>1662727</v>
      </c>
      <c r="C26" s="71">
        <v>1932659</v>
      </c>
      <c r="D26" s="71">
        <v>2933532</v>
      </c>
      <c r="E26" s="71">
        <v>4190641</v>
      </c>
      <c r="F26" s="71">
        <v>4919094</v>
      </c>
      <c r="G26" s="71">
        <v>5724952</v>
      </c>
      <c r="H26" s="71">
        <v>5963638</v>
      </c>
      <c r="I26" s="71">
        <v>6126499</v>
      </c>
      <c r="J26" s="71">
        <f>SUM(J27:J31)</f>
        <v>6329150</v>
      </c>
      <c r="K26" s="71">
        <v>6272527</v>
      </c>
      <c r="L26" s="71">
        <v>6221789</v>
      </c>
      <c r="M26" s="71">
        <v>6120690</v>
      </c>
      <c r="N26" s="71">
        <v>5943771</v>
      </c>
      <c r="O26" s="71">
        <v>5978040</v>
      </c>
      <c r="P26" s="71">
        <v>5893902</v>
      </c>
      <c r="Q26" s="71">
        <v>5863467</v>
      </c>
      <c r="R26" s="71">
        <v>6081760</v>
      </c>
      <c r="S26" s="71">
        <v>6226783</v>
      </c>
      <c r="T26" s="71">
        <v>6296145</v>
      </c>
      <c r="U26" s="71">
        <v>6515968</v>
      </c>
      <c r="V26" s="71">
        <v>7435851</v>
      </c>
      <c r="W26" s="71">
        <v>7554369</v>
      </c>
      <c r="X26" s="71">
        <v>8244050</v>
      </c>
      <c r="Y26" s="71">
        <v>9055898</v>
      </c>
    </row>
    <row r="27" spans="1:25">
      <c r="A27" s="37" t="s">
        <v>96</v>
      </c>
      <c r="B27" s="72">
        <v>405680</v>
      </c>
      <c r="C27" s="72">
        <v>411953</v>
      </c>
      <c r="D27" s="72">
        <v>814072</v>
      </c>
      <c r="E27" s="72">
        <v>1201607</v>
      </c>
      <c r="F27" s="72">
        <v>1392044</v>
      </c>
      <c r="G27" s="72">
        <v>1561924</v>
      </c>
      <c r="H27" s="72">
        <v>1595978</v>
      </c>
      <c r="I27" s="72">
        <v>1611770</v>
      </c>
      <c r="J27" s="72">
        <v>1641543</v>
      </c>
      <c r="K27" s="72">
        <v>1641182</v>
      </c>
      <c r="L27" s="72">
        <v>1526617</v>
      </c>
      <c r="M27" s="72">
        <v>1655077</v>
      </c>
      <c r="N27" s="72">
        <v>1515863</v>
      </c>
      <c r="O27" s="72">
        <v>1492469</v>
      </c>
      <c r="P27" s="72">
        <v>1458698</v>
      </c>
      <c r="Q27" s="72">
        <v>1430986</v>
      </c>
      <c r="R27" s="72">
        <v>1462903</v>
      </c>
      <c r="S27" s="72">
        <v>1461730</v>
      </c>
      <c r="T27" s="72">
        <v>1534513</v>
      </c>
      <c r="U27" s="72">
        <v>1513090</v>
      </c>
      <c r="V27" s="72">
        <v>1519042</v>
      </c>
      <c r="W27" s="72">
        <v>1505630</v>
      </c>
      <c r="X27" s="72">
        <v>1949448</v>
      </c>
      <c r="Y27" s="72">
        <v>2498546</v>
      </c>
    </row>
    <row r="28" spans="1:25">
      <c r="A28" s="37" t="s">
        <v>97</v>
      </c>
      <c r="B28" s="72">
        <v>262607</v>
      </c>
      <c r="C28" s="72">
        <v>286066</v>
      </c>
      <c r="D28" s="72">
        <v>397254</v>
      </c>
      <c r="E28" s="72">
        <v>542470</v>
      </c>
      <c r="F28" s="72">
        <v>617109</v>
      </c>
      <c r="G28" s="72">
        <v>742059</v>
      </c>
      <c r="H28" s="72">
        <v>802168</v>
      </c>
      <c r="I28" s="72">
        <v>806862</v>
      </c>
      <c r="J28" s="72">
        <v>838295</v>
      </c>
      <c r="K28" s="72">
        <v>880874</v>
      </c>
      <c r="L28" s="72">
        <v>856301</v>
      </c>
      <c r="M28" s="72">
        <v>798739</v>
      </c>
      <c r="N28" s="72">
        <v>759959</v>
      </c>
      <c r="O28" s="72">
        <v>775295</v>
      </c>
      <c r="P28" s="72">
        <v>814818</v>
      </c>
      <c r="Q28" s="72">
        <v>803376</v>
      </c>
      <c r="R28" s="72">
        <v>814549</v>
      </c>
      <c r="S28" s="72">
        <v>832006</v>
      </c>
      <c r="T28" s="72">
        <v>845384</v>
      </c>
      <c r="U28" s="72">
        <v>854536</v>
      </c>
      <c r="V28" s="72">
        <v>1420135</v>
      </c>
      <c r="W28" s="72">
        <v>1475212</v>
      </c>
      <c r="X28" s="72">
        <v>1449067</v>
      </c>
      <c r="Y28" s="72">
        <v>1545637</v>
      </c>
    </row>
    <row r="29" spans="1:25">
      <c r="A29" s="37" t="s">
        <v>98</v>
      </c>
      <c r="B29" s="72">
        <v>430350</v>
      </c>
      <c r="C29" s="72">
        <v>421922</v>
      </c>
      <c r="D29" s="72">
        <v>661908</v>
      </c>
      <c r="E29" s="72">
        <v>745000</v>
      </c>
      <c r="F29" s="72">
        <v>840977</v>
      </c>
      <c r="G29" s="72">
        <v>1089813</v>
      </c>
      <c r="H29" s="72">
        <v>1081259</v>
      </c>
      <c r="I29" s="72">
        <v>1076188</v>
      </c>
      <c r="J29" s="72">
        <v>1061656</v>
      </c>
      <c r="K29" s="72">
        <v>1034462</v>
      </c>
      <c r="L29" s="72">
        <v>994937</v>
      </c>
      <c r="M29" s="72">
        <v>969959</v>
      </c>
      <c r="N29" s="72">
        <v>967728</v>
      </c>
      <c r="O29" s="72">
        <v>963507</v>
      </c>
      <c r="P29" s="72">
        <v>951176</v>
      </c>
      <c r="Q29" s="72">
        <v>956173</v>
      </c>
      <c r="R29" s="72">
        <v>964119</v>
      </c>
      <c r="S29" s="72">
        <v>1010395</v>
      </c>
      <c r="T29" s="72">
        <v>1017267</v>
      </c>
      <c r="U29" s="72">
        <v>1118262</v>
      </c>
      <c r="V29" s="72">
        <v>1473002</v>
      </c>
      <c r="W29" s="72">
        <v>1476484</v>
      </c>
      <c r="X29" s="72">
        <v>1199557</v>
      </c>
      <c r="Y29" s="72">
        <v>1336795</v>
      </c>
    </row>
    <row r="30" spans="1:25">
      <c r="A30" s="37" t="s">
        <v>99</v>
      </c>
      <c r="B30" s="72">
        <v>393258</v>
      </c>
      <c r="C30" s="72">
        <v>527012</v>
      </c>
      <c r="D30" s="72">
        <v>641771</v>
      </c>
      <c r="E30" s="72">
        <v>1132635</v>
      </c>
      <c r="F30" s="72">
        <v>1374989</v>
      </c>
      <c r="G30" s="72">
        <v>1375752</v>
      </c>
      <c r="H30" s="72">
        <v>1548280</v>
      </c>
      <c r="I30" s="72">
        <v>1674624</v>
      </c>
      <c r="J30" s="72">
        <v>1812010</v>
      </c>
      <c r="K30" s="72">
        <v>1719809</v>
      </c>
      <c r="L30" s="72">
        <v>1842595</v>
      </c>
      <c r="M30" s="72">
        <v>1726742</v>
      </c>
      <c r="N30" s="72">
        <v>1727242</v>
      </c>
      <c r="O30" s="72">
        <v>1757224</v>
      </c>
      <c r="P30" s="72">
        <v>1684209</v>
      </c>
      <c r="Q30" s="72">
        <v>1704594</v>
      </c>
      <c r="R30" s="72">
        <v>1839594</v>
      </c>
      <c r="S30" s="72">
        <v>1907996</v>
      </c>
      <c r="T30" s="72">
        <v>1855699</v>
      </c>
      <c r="U30" s="72">
        <v>1985084</v>
      </c>
      <c r="V30" s="72">
        <v>1912897</v>
      </c>
      <c r="W30" s="72">
        <v>1980513</v>
      </c>
      <c r="X30" s="72">
        <v>2542279</v>
      </c>
      <c r="Y30" s="72">
        <v>2550950</v>
      </c>
    </row>
    <row r="31" spans="1:25">
      <c r="A31" s="37" t="s">
        <v>100</v>
      </c>
      <c r="B31" s="72">
        <v>170832</v>
      </c>
      <c r="C31" s="72">
        <v>285706</v>
      </c>
      <c r="D31" s="72">
        <v>418527</v>
      </c>
      <c r="E31" s="72">
        <v>568929</v>
      </c>
      <c r="F31" s="72">
        <v>693975</v>
      </c>
      <c r="G31" s="72">
        <v>955404</v>
      </c>
      <c r="H31" s="72">
        <v>935953</v>
      </c>
      <c r="I31" s="72">
        <v>957055</v>
      </c>
      <c r="J31" s="72">
        <v>975646</v>
      </c>
      <c r="K31" s="72">
        <v>996200</v>
      </c>
      <c r="L31" s="72">
        <v>1001339</v>
      </c>
      <c r="M31" s="72">
        <v>970173</v>
      </c>
      <c r="N31" s="72">
        <v>972979</v>
      </c>
      <c r="O31" s="72">
        <v>989545</v>
      </c>
      <c r="P31" s="72">
        <v>985001</v>
      </c>
      <c r="Q31" s="72">
        <v>968338</v>
      </c>
      <c r="R31" s="72">
        <v>1000595</v>
      </c>
      <c r="S31" s="72">
        <v>1014656</v>
      </c>
      <c r="T31" s="72">
        <v>1043282</v>
      </c>
      <c r="U31" s="72">
        <v>1044996</v>
      </c>
      <c r="V31" s="72">
        <v>1110775</v>
      </c>
      <c r="W31" s="72">
        <v>1116530</v>
      </c>
      <c r="X31" s="72">
        <v>1103699</v>
      </c>
      <c r="Y31" s="72">
        <v>1123970</v>
      </c>
    </row>
    <row r="32" spans="1:25">
      <c r="A32" s="37"/>
      <c r="B32" s="72"/>
      <c r="C32" s="72"/>
      <c r="D32" s="72"/>
      <c r="E32" s="72"/>
      <c r="F32" s="72"/>
      <c r="G32" s="72"/>
      <c r="H32" s="72"/>
      <c r="I32" s="72"/>
      <c r="J32" s="72"/>
      <c r="K32" s="72"/>
      <c r="L32" s="72"/>
      <c r="M32" s="72"/>
      <c r="N32" s="72"/>
      <c r="O32" s="72"/>
      <c r="P32" s="72"/>
      <c r="Q32" s="72"/>
      <c r="R32" s="72"/>
      <c r="S32" s="72"/>
      <c r="T32" s="72"/>
      <c r="U32" s="72"/>
      <c r="V32" s="72"/>
      <c r="W32" s="72"/>
      <c r="X32" s="72"/>
      <c r="Y32" s="72"/>
    </row>
    <row r="33" spans="1:25" s="33" customFormat="1">
      <c r="A33" s="36" t="s">
        <v>101</v>
      </c>
      <c r="B33" s="71">
        <v>807717</v>
      </c>
      <c r="C33" s="71">
        <v>964944</v>
      </c>
      <c r="D33" s="71">
        <v>1258613</v>
      </c>
      <c r="E33" s="71">
        <v>1816258</v>
      </c>
      <c r="F33" s="71">
        <v>2359130</v>
      </c>
      <c r="G33" s="71">
        <v>2577809</v>
      </c>
      <c r="H33" s="71">
        <v>2787200</v>
      </c>
      <c r="I33" s="71">
        <v>2821543</v>
      </c>
      <c r="J33" s="71">
        <f>SUM(J34:J40)</f>
        <v>2836327</v>
      </c>
      <c r="K33" s="71">
        <v>2842508</v>
      </c>
      <c r="L33" s="71">
        <v>2825963</v>
      </c>
      <c r="M33" s="71">
        <v>2868889</v>
      </c>
      <c r="N33" s="71">
        <v>2991752</v>
      </c>
      <c r="O33" s="71">
        <v>3069492</v>
      </c>
      <c r="P33" s="71">
        <v>3074193</v>
      </c>
      <c r="Q33" s="71">
        <v>3096352</v>
      </c>
      <c r="R33" s="71">
        <v>3176321</v>
      </c>
      <c r="S33" s="71">
        <v>3268730</v>
      </c>
      <c r="T33" s="71">
        <v>3486867</v>
      </c>
      <c r="U33" s="71">
        <v>3499235</v>
      </c>
      <c r="V33" s="71">
        <v>3545799</v>
      </c>
      <c r="W33" s="71">
        <v>3568165</v>
      </c>
      <c r="X33" s="71">
        <v>3491033</v>
      </c>
      <c r="Y33" s="71">
        <v>3438033</v>
      </c>
    </row>
    <row r="34" spans="1:25">
      <c r="A34" s="37" t="s">
        <v>102</v>
      </c>
      <c r="B34" s="72">
        <v>133108</v>
      </c>
      <c r="C34" s="72">
        <v>180037</v>
      </c>
      <c r="D34" s="72">
        <v>252041</v>
      </c>
      <c r="E34" s="72">
        <v>333425</v>
      </c>
      <c r="F34" s="72">
        <v>385652</v>
      </c>
      <c r="G34" s="72">
        <v>343147</v>
      </c>
      <c r="H34" s="72">
        <v>429311</v>
      </c>
      <c r="I34" s="72">
        <v>438322</v>
      </c>
      <c r="J34" s="72">
        <v>441867</v>
      </c>
      <c r="K34" s="72">
        <v>447484</v>
      </c>
      <c r="L34" s="72">
        <v>442183</v>
      </c>
      <c r="M34" s="72">
        <v>434243</v>
      </c>
      <c r="N34" s="72">
        <v>437763</v>
      </c>
      <c r="O34" s="72">
        <v>447992</v>
      </c>
      <c r="P34" s="72">
        <v>440161</v>
      </c>
      <c r="Q34" s="72">
        <v>440365</v>
      </c>
      <c r="R34" s="72">
        <v>452596</v>
      </c>
      <c r="S34" s="72">
        <v>541813</v>
      </c>
      <c r="T34" s="72">
        <v>689693</v>
      </c>
      <c r="U34" s="72">
        <v>674603</v>
      </c>
      <c r="V34" s="72">
        <v>671937</v>
      </c>
      <c r="W34" s="72">
        <v>665799</v>
      </c>
      <c r="X34" s="72">
        <v>670179</v>
      </c>
      <c r="Y34" s="72">
        <v>673571</v>
      </c>
    </row>
    <row r="35" spans="1:25">
      <c r="A35" s="37" t="s">
        <v>103</v>
      </c>
      <c r="B35" s="72">
        <v>119001</v>
      </c>
      <c r="C35" s="72">
        <v>116417</v>
      </c>
      <c r="D35" s="72">
        <v>156754</v>
      </c>
      <c r="E35" s="72">
        <v>250999</v>
      </c>
      <c r="F35" s="72">
        <v>305896</v>
      </c>
      <c r="G35" s="72">
        <v>376594</v>
      </c>
      <c r="H35" s="72">
        <v>434158</v>
      </c>
      <c r="I35" s="72">
        <v>433397</v>
      </c>
      <c r="J35" s="72">
        <v>432530</v>
      </c>
      <c r="K35" s="72">
        <v>431394</v>
      </c>
      <c r="L35" s="72">
        <v>431755</v>
      </c>
      <c r="M35" s="72">
        <v>422865</v>
      </c>
      <c r="N35" s="72">
        <v>424703</v>
      </c>
      <c r="O35" s="72">
        <v>436855</v>
      </c>
      <c r="P35" s="72">
        <v>435049</v>
      </c>
      <c r="Q35" s="72">
        <v>415352</v>
      </c>
      <c r="R35" s="72">
        <v>441843</v>
      </c>
      <c r="S35" s="72">
        <v>439045</v>
      </c>
      <c r="T35" s="72">
        <v>450633</v>
      </c>
      <c r="U35" s="72">
        <v>458008</v>
      </c>
      <c r="V35" s="72">
        <v>461075</v>
      </c>
      <c r="W35" s="72">
        <v>460037</v>
      </c>
      <c r="X35" s="72">
        <v>453222</v>
      </c>
      <c r="Y35" s="72">
        <v>445472</v>
      </c>
    </row>
    <row r="36" spans="1:25">
      <c r="A36" s="37" t="s">
        <v>104</v>
      </c>
      <c r="B36" s="72">
        <v>197109</v>
      </c>
      <c r="C36" s="72">
        <v>258868</v>
      </c>
      <c r="D36" s="72">
        <v>356870</v>
      </c>
      <c r="E36" s="72">
        <v>464916</v>
      </c>
      <c r="F36" s="72">
        <v>539399</v>
      </c>
      <c r="G36" s="72">
        <v>620241</v>
      </c>
      <c r="H36" s="72">
        <v>648428</v>
      </c>
      <c r="I36" s="72">
        <v>651472</v>
      </c>
      <c r="J36" s="72">
        <v>646453</v>
      </c>
      <c r="K36" s="72">
        <v>644172</v>
      </c>
      <c r="L36" s="72">
        <v>648565</v>
      </c>
      <c r="M36" s="72">
        <v>750308</v>
      </c>
      <c r="N36" s="72">
        <v>832291</v>
      </c>
      <c r="O36" s="72">
        <v>847897</v>
      </c>
      <c r="P36" s="72">
        <v>849218</v>
      </c>
      <c r="Q36" s="72">
        <v>888010</v>
      </c>
      <c r="R36" s="72">
        <v>884162</v>
      </c>
      <c r="S36" s="72">
        <v>884596</v>
      </c>
      <c r="T36" s="72">
        <v>901156</v>
      </c>
      <c r="U36" s="72">
        <v>912644</v>
      </c>
      <c r="V36" s="72">
        <v>936893</v>
      </c>
      <c r="W36" s="72">
        <v>935632</v>
      </c>
      <c r="X36" s="72">
        <v>879639</v>
      </c>
      <c r="Y36" s="72">
        <v>844730</v>
      </c>
    </row>
    <row r="37" spans="1:25">
      <c r="A37" s="37" t="s">
        <v>105</v>
      </c>
      <c r="B37" s="72">
        <v>204591</v>
      </c>
      <c r="C37" s="72">
        <v>193584</v>
      </c>
      <c r="D37" s="72">
        <v>215212</v>
      </c>
      <c r="E37" s="72">
        <v>386668</v>
      </c>
      <c r="F37" s="72">
        <v>650184</v>
      </c>
      <c r="G37" s="72">
        <v>695405</v>
      </c>
      <c r="H37" s="72">
        <v>727643</v>
      </c>
      <c r="I37" s="72">
        <v>746646</v>
      </c>
      <c r="J37" s="72">
        <v>752286</v>
      </c>
      <c r="K37" s="72">
        <v>736652</v>
      </c>
      <c r="L37" s="72">
        <v>736303</v>
      </c>
      <c r="M37" s="72">
        <v>707331</v>
      </c>
      <c r="N37" s="72">
        <v>721917</v>
      </c>
      <c r="O37" s="72">
        <v>720404</v>
      </c>
      <c r="P37" s="72">
        <v>708997</v>
      </c>
      <c r="Q37" s="72">
        <v>701078</v>
      </c>
      <c r="R37" s="72">
        <v>696458</v>
      </c>
      <c r="S37" s="72">
        <v>695145</v>
      </c>
      <c r="T37" s="72">
        <v>717178</v>
      </c>
      <c r="U37" s="72">
        <v>720849</v>
      </c>
      <c r="V37" s="72">
        <v>717894</v>
      </c>
      <c r="W37" s="72">
        <v>725588</v>
      </c>
      <c r="X37" s="72">
        <v>708455</v>
      </c>
      <c r="Y37" s="72">
        <v>696002</v>
      </c>
    </row>
    <row r="38" spans="1:25">
      <c r="A38" s="37" t="s">
        <v>106</v>
      </c>
      <c r="B38" s="72">
        <v>87935</v>
      </c>
      <c r="C38" s="72">
        <v>125715</v>
      </c>
      <c r="D38" s="72">
        <v>161842</v>
      </c>
      <c r="E38" s="72">
        <v>222145</v>
      </c>
      <c r="F38" s="72">
        <v>278581</v>
      </c>
      <c r="G38" s="72">
        <v>308147</v>
      </c>
      <c r="H38" s="72">
        <v>302899</v>
      </c>
      <c r="I38" s="72">
        <v>305058</v>
      </c>
      <c r="J38" s="72">
        <v>304217</v>
      </c>
      <c r="K38" s="72">
        <v>320509</v>
      </c>
      <c r="L38" s="72">
        <v>294149</v>
      </c>
      <c r="M38" s="72">
        <v>292857</v>
      </c>
      <c r="N38" s="72">
        <v>298805</v>
      </c>
      <c r="O38" s="72">
        <v>318054</v>
      </c>
      <c r="P38" s="72">
        <v>299764</v>
      </c>
      <c r="Q38" s="72">
        <v>297483</v>
      </c>
      <c r="R38" s="72">
        <v>335153</v>
      </c>
      <c r="S38" s="72">
        <v>327665</v>
      </c>
      <c r="T38" s="72">
        <v>342004</v>
      </c>
      <c r="U38" s="72">
        <v>354234</v>
      </c>
      <c r="V38" s="72">
        <v>373889</v>
      </c>
      <c r="W38" s="72">
        <v>391897</v>
      </c>
      <c r="X38" s="72">
        <v>397341</v>
      </c>
      <c r="Y38" s="72">
        <v>415141</v>
      </c>
    </row>
    <row r="39" spans="1:25">
      <c r="A39" s="37" t="s">
        <v>107</v>
      </c>
      <c r="B39" s="72">
        <v>29777</v>
      </c>
      <c r="C39" s="72">
        <v>34711</v>
      </c>
      <c r="D39" s="72">
        <v>55441</v>
      </c>
      <c r="E39" s="72">
        <v>75252</v>
      </c>
      <c r="F39" s="72">
        <v>104270</v>
      </c>
      <c r="G39" s="72">
        <v>110848</v>
      </c>
      <c r="H39" s="72">
        <v>118744</v>
      </c>
      <c r="I39" s="72">
        <v>121674</v>
      </c>
      <c r="J39" s="72">
        <v>133607</v>
      </c>
      <c r="K39" s="72">
        <v>138813</v>
      </c>
      <c r="L39" s="72">
        <v>143389</v>
      </c>
      <c r="M39" s="72">
        <v>143796</v>
      </c>
      <c r="N39" s="72">
        <v>151050</v>
      </c>
      <c r="O39" s="72">
        <v>170853</v>
      </c>
      <c r="P39" s="72">
        <v>204573</v>
      </c>
      <c r="Q39" s="72">
        <v>211700</v>
      </c>
      <c r="R39" s="72">
        <v>228022</v>
      </c>
      <c r="S39" s="72">
        <v>232296</v>
      </c>
      <c r="T39" s="72">
        <v>196837</v>
      </c>
      <c r="U39" s="72">
        <v>189718</v>
      </c>
      <c r="V39" s="72">
        <v>196649</v>
      </c>
      <c r="W39" s="72">
        <v>199322</v>
      </c>
      <c r="X39" s="72">
        <v>193763</v>
      </c>
      <c r="Y39" s="72">
        <v>173157</v>
      </c>
    </row>
    <row r="40" spans="1:25">
      <c r="A40" s="37" t="s">
        <v>108</v>
      </c>
      <c r="B40" s="72">
        <v>36196</v>
      </c>
      <c r="C40" s="72">
        <v>55612</v>
      </c>
      <c r="D40" s="72">
        <v>60453</v>
      </c>
      <c r="E40" s="72">
        <v>82853</v>
      </c>
      <c r="F40" s="72">
        <v>95148</v>
      </c>
      <c r="G40" s="72">
        <v>123427</v>
      </c>
      <c r="H40" s="72">
        <v>126017</v>
      </c>
      <c r="I40" s="72">
        <v>124974</v>
      </c>
      <c r="J40" s="72">
        <v>125367</v>
      </c>
      <c r="K40" s="72">
        <v>123484</v>
      </c>
      <c r="L40" s="72">
        <v>129619</v>
      </c>
      <c r="M40" s="72">
        <v>117489</v>
      </c>
      <c r="N40" s="72">
        <v>125223</v>
      </c>
      <c r="O40" s="72">
        <v>127437</v>
      </c>
      <c r="P40" s="72">
        <v>136431</v>
      </c>
      <c r="Q40" s="72">
        <v>142364</v>
      </c>
      <c r="R40" s="72">
        <v>138087</v>
      </c>
      <c r="S40" s="72">
        <v>148170</v>
      </c>
      <c r="T40" s="72">
        <v>189366</v>
      </c>
      <c r="U40" s="72">
        <v>189179</v>
      </c>
      <c r="V40" s="72">
        <v>187462</v>
      </c>
      <c r="W40" s="72">
        <v>189890</v>
      </c>
      <c r="X40" s="72">
        <v>188434</v>
      </c>
      <c r="Y40" s="72">
        <v>189960</v>
      </c>
    </row>
    <row r="41" spans="1:25">
      <c r="A41" s="37"/>
      <c r="B41" s="72"/>
      <c r="C41" s="72"/>
      <c r="D41" s="72"/>
      <c r="E41" s="72"/>
      <c r="F41" s="72"/>
      <c r="G41" s="72"/>
      <c r="H41" s="72"/>
      <c r="I41" s="72"/>
      <c r="J41" s="72"/>
      <c r="K41" s="72"/>
      <c r="L41" s="72"/>
      <c r="M41" s="72"/>
      <c r="N41" s="72"/>
      <c r="O41" s="72"/>
      <c r="P41" s="72"/>
      <c r="Q41" s="72"/>
      <c r="R41" s="72"/>
      <c r="S41" s="72"/>
      <c r="T41" s="72"/>
      <c r="U41" s="72"/>
      <c r="V41" s="72"/>
      <c r="W41" s="72"/>
      <c r="X41" s="72"/>
      <c r="Y41" s="72"/>
    </row>
    <row r="42" spans="1:25" s="33" customFormat="1">
      <c r="A42" s="36" t="s">
        <v>109</v>
      </c>
      <c r="B42" s="71">
        <v>2404606</v>
      </c>
      <c r="C42" s="71">
        <v>3009411</v>
      </c>
      <c r="D42" s="71">
        <v>4619597</v>
      </c>
      <c r="E42" s="71">
        <v>6363926</v>
      </c>
      <c r="F42" s="71">
        <v>7664978</v>
      </c>
      <c r="G42" s="71">
        <v>9020620</v>
      </c>
      <c r="H42" s="71">
        <v>9799441</v>
      </c>
      <c r="I42" s="71">
        <v>10184840</v>
      </c>
      <c r="J42" s="71">
        <f>SUM(J43:J54)</f>
        <v>10735808</v>
      </c>
      <c r="K42" s="71">
        <v>11248564</v>
      </c>
      <c r="L42" s="71">
        <v>11232687</v>
      </c>
      <c r="M42" s="71">
        <v>10859202</v>
      </c>
      <c r="N42" s="71">
        <v>10894359</v>
      </c>
      <c r="O42" s="71">
        <v>11255027</v>
      </c>
      <c r="P42" s="71">
        <v>11519965</v>
      </c>
      <c r="Q42" s="71">
        <v>11672069</v>
      </c>
      <c r="R42" s="71">
        <v>11599525</v>
      </c>
      <c r="S42" s="71">
        <v>11822918</v>
      </c>
      <c r="T42" s="71">
        <v>12738621</v>
      </c>
      <c r="U42" s="71">
        <v>13098398</v>
      </c>
      <c r="V42" s="71">
        <v>13630692</v>
      </c>
      <c r="W42" s="71">
        <v>14204106</v>
      </c>
      <c r="X42" s="71">
        <v>14152590</v>
      </c>
      <c r="Y42" s="71">
        <v>14902897</v>
      </c>
    </row>
    <row r="43" spans="1:25">
      <c r="A43" s="37" t="s">
        <v>110</v>
      </c>
      <c r="B43" s="72">
        <v>187985</v>
      </c>
      <c r="C43" s="72">
        <v>262395</v>
      </c>
      <c r="D43" s="72">
        <v>296587</v>
      </c>
      <c r="E43" s="72">
        <v>365108</v>
      </c>
      <c r="F43" s="72">
        <v>517483</v>
      </c>
      <c r="G43" s="72">
        <v>557223</v>
      </c>
      <c r="H43" s="72">
        <v>583054</v>
      </c>
      <c r="I43" s="72">
        <v>616207</v>
      </c>
      <c r="J43" s="72">
        <v>632115</v>
      </c>
      <c r="K43" s="72">
        <v>644606</v>
      </c>
      <c r="L43" s="72">
        <v>621694</v>
      </c>
      <c r="M43" s="72">
        <v>624204</v>
      </c>
      <c r="N43" s="72">
        <v>634653</v>
      </c>
      <c r="O43" s="72">
        <v>618618</v>
      </c>
      <c r="P43" s="72">
        <v>624981</v>
      </c>
      <c r="Q43" s="72">
        <v>614194</v>
      </c>
      <c r="R43" s="72">
        <v>615997</v>
      </c>
      <c r="S43" s="72">
        <v>637605</v>
      </c>
      <c r="T43" s="72">
        <v>660470</v>
      </c>
      <c r="U43" s="72">
        <v>683090</v>
      </c>
      <c r="V43" s="72">
        <v>742095</v>
      </c>
      <c r="W43" s="72">
        <v>710270</v>
      </c>
      <c r="X43" s="72">
        <v>888371</v>
      </c>
      <c r="Y43" s="72">
        <v>990799</v>
      </c>
    </row>
    <row r="44" spans="1:25">
      <c r="A44" s="37" t="s">
        <v>111</v>
      </c>
      <c r="B44" s="72">
        <v>119348</v>
      </c>
      <c r="C44" s="72">
        <v>133669</v>
      </c>
      <c r="D44" s="72">
        <v>206838</v>
      </c>
      <c r="E44" s="72">
        <v>307638</v>
      </c>
      <c r="F44" s="72">
        <v>351771</v>
      </c>
      <c r="G44" s="72">
        <v>413932</v>
      </c>
      <c r="H44" s="72">
        <v>453148</v>
      </c>
      <c r="I44" s="72">
        <v>437114</v>
      </c>
      <c r="J44" s="72">
        <v>456377</v>
      </c>
      <c r="K44" s="72">
        <v>462077</v>
      </c>
      <c r="L44" s="72">
        <v>471253</v>
      </c>
      <c r="M44" s="72">
        <v>462279</v>
      </c>
      <c r="N44" s="72">
        <v>466531</v>
      </c>
      <c r="O44" s="72">
        <v>468587</v>
      </c>
      <c r="P44" s="72">
        <v>467123</v>
      </c>
      <c r="Q44" s="72">
        <v>455976</v>
      </c>
      <c r="R44" s="72">
        <v>454967</v>
      </c>
      <c r="S44" s="72">
        <v>461789</v>
      </c>
      <c r="T44" s="72">
        <v>479925</v>
      </c>
      <c r="U44" s="72">
        <v>487526</v>
      </c>
      <c r="V44" s="72">
        <v>492954</v>
      </c>
      <c r="W44" s="72">
        <v>496140</v>
      </c>
      <c r="X44" s="72">
        <v>542952</v>
      </c>
      <c r="Y44" s="72">
        <v>588229</v>
      </c>
    </row>
    <row r="45" spans="1:25">
      <c r="A45" s="37" t="s">
        <v>112</v>
      </c>
      <c r="B45" s="72">
        <v>384330</v>
      </c>
      <c r="C45" s="72">
        <v>438096</v>
      </c>
      <c r="D45" s="72">
        <v>971016</v>
      </c>
      <c r="E45" s="72">
        <v>1445285</v>
      </c>
      <c r="F45" s="72">
        <v>1965602</v>
      </c>
      <c r="G45" s="72">
        <v>2378587</v>
      </c>
      <c r="H45" s="72">
        <v>2687866</v>
      </c>
      <c r="I45" s="72">
        <v>2765757</v>
      </c>
      <c r="J45" s="72">
        <v>3010739</v>
      </c>
      <c r="K45" s="72">
        <v>3145524</v>
      </c>
      <c r="L45" s="72">
        <v>3131948</v>
      </c>
      <c r="M45" s="72">
        <v>3113891</v>
      </c>
      <c r="N45" s="72">
        <v>3106941</v>
      </c>
      <c r="O45" s="72">
        <v>3128426</v>
      </c>
      <c r="P45" s="72">
        <v>3121809</v>
      </c>
      <c r="Q45" s="72">
        <v>3147741</v>
      </c>
      <c r="R45" s="72">
        <v>3135241</v>
      </c>
      <c r="S45" s="72">
        <v>3224369</v>
      </c>
      <c r="T45" s="72">
        <v>3382354</v>
      </c>
      <c r="U45" s="72">
        <v>3540230</v>
      </c>
      <c r="V45" s="72">
        <v>3614594</v>
      </c>
      <c r="W45" s="72">
        <v>3771913</v>
      </c>
      <c r="X45" s="72">
        <v>3637307</v>
      </c>
      <c r="Y45" s="72">
        <v>3700648</v>
      </c>
    </row>
    <row r="46" spans="1:25">
      <c r="A46" s="37" t="s">
        <v>113</v>
      </c>
      <c r="B46" s="72">
        <v>245264</v>
      </c>
      <c r="C46" s="72">
        <v>350803</v>
      </c>
      <c r="D46" s="72">
        <v>385698</v>
      </c>
      <c r="E46" s="72">
        <v>449782</v>
      </c>
      <c r="F46" s="72">
        <v>553026</v>
      </c>
      <c r="G46" s="72">
        <v>649746</v>
      </c>
      <c r="H46" s="72">
        <v>755994</v>
      </c>
      <c r="I46" s="72">
        <v>926494</v>
      </c>
      <c r="J46" s="72">
        <v>899222</v>
      </c>
      <c r="K46" s="72">
        <v>1082874</v>
      </c>
      <c r="L46" s="72">
        <v>1011202</v>
      </c>
      <c r="M46" s="72">
        <v>861153</v>
      </c>
      <c r="N46" s="72">
        <v>854360</v>
      </c>
      <c r="O46" s="72">
        <v>932703</v>
      </c>
      <c r="P46" s="72">
        <v>1019300</v>
      </c>
      <c r="Q46" s="72">
        <v>1000626</v>
      </c>
      <c r="R46" s="72">
        <v>1006494</v>
      </c>
      <c r="S46" s="72">
        <v>1025819</v>
      </c>
      <c r="T46" s="72">
        <v>1655028</v>
      </c>
      <c r="U46" s="72">
        <v>1741092</v>
      </c>
      <c r="V46" s="72">
        <v>1801798</v>
      </c>
      <c r="W46" s="72">
        <v>1837954</v>
      </c>
      <c r="X46" s="72">
        <v>1873220</v>
      </c>
      <c r="Y46" s="72">
        <v>1781682</v>
      </c>
    </row>
    <row r="47" spans="1:25">
      <c r="A47" s="37" t="s">
        <v>114</v>
      </c>
      <c r="B47" s="72">
        <v>184376</v>
      </c>
      <c r="C47" s="72">
        <v>202444</v>
      </c>
      <c r="D47" s="72">
        <v>294603</v>
      </c>
      <c r="E47" s="72">
        <v>360058</v>
      </c>
      <c r="F47" s="72">
        <v>406573</v>
      </c>
      <c r="G47" s="72">
        <v>461333</v>
      </c>
      <c r="H47" s="72">
        <v>476605</v>
      </c>
      <c r="I47" s="72">
        <v>496340</v>
      </c>
      <c r="J47" s="72">
        <v>533534</v>
      </c>
      <c r="K47" s="72">
        <v>570540</v>
      </c>
      <c r="L47" s="72">
        <v>617826</v>
      </c>
      <c r="M47" s="72">
        <v>632655</v>
      </c>
      <c r="N47" s="72">
        <v>662694</v>
      </c>
      <c r="O47" s="72">
        <v>732826</v>
      </c>
      <c r="P47" s="72">
        <v>790229</v>
      </c>
      <c r="Q47" s="72">
        <v>838344</v>
      </c>
      <c r="R47" s="72">
        <v>886161</v>
      </c>
      <c r="S47" s="72">
        <v>850276</v>
      </c>
      <c r="T47" s="72">
        <v>750034</v>
      </c>
      <c r="U47" s="72">
        <v>701440</v>
      </c>
      <c r="V47" s="72">
        <v>702651</v>
      </c>
      <c r="W47" s="72">
        <v>720218</v>
      </c>
      <c r="X47" s="72">
        <v>690280</v>
      </c>
      <c r="Y47" s="72">
        <v>699875</v>
      </c>
    </row>
    <row r="48" spans="1:25">
      <c r="A48" s="37" t="s">
        <v>115</v>
      </c>
      <c r="B48" s="72">
        <v>173143</v>
      </c>
      <c r="C48" s="72">
        <v>190591</v>
      </c>
      <c r="D48" s="72">
        <v>357400</v>
      </c>
      <c r="E48" s="72">
        <v>470116</v>
      </c>
      <c r="F48" s="72">
        <v>494604</v>
      </c>
      <c r="G48" s="72">
        <v>558892</v>
      </c>
      <c r="H48" s="72">
        <v>560769</v>
      </c>
      <c r="I48" s="72">
        <v>602975</v>
      </c>
      <c r="J48" s="72">
        <v>648621</v>
      </c>
      <c r="K48" s="72">
        <v>616636</v>
      </c>
      <c r="L48" s="72">
        <v>604377</v>
      </c>
      <c r="M48" s="72">
        <v>600786</v>
      </c>
      <c r="N48" s="72">
        <v>587995</v>
      </c>
      <c r="O48" s="72">
        <v>607540</v>
      </c>
      <c r="P48" s="72">
        <v>575063</v>
      </c>
      <c r="Q48" s="72">
        <v>583025</v>
      </c>
      <c r="R48" s="72">
        <v>588860</v>
      </c>
      <c r="S48" s="72">
        <v>606410</v>
      </c>
      <c r="T48" s="72">
        <v>622234</v>
      </c>
      <c r="U48" s="72">
        <v>634883</v>
      </c>
      <c r="V48" s="72">
        <v>631641</v>
      </c>
      <c r="W48" s="72">
        <v>665311</v>
      </c>
      <c r="X48" s="72">
        <v>611027</v>
      </c>
      <c r="Y48" s="72">
        <v>639727</v>
      </c>
    </row>
    <row r="49" spans="1:25">
      <c r="A49" s="37" t="s">
        <v>116</v>
      </c>
      <c r="B49" s="72">
        <v>141629</v>
      </c>
      <c r="C49" s="72">
        <v>142406</v>
      </c>
      <c r="D49" s="72">
        <v>132369</v>
      </c>
      <c r="E49" s="72">
        <v>323390</v>
      </c>
      <c r="F49" s="72">
        <v>364933</v>
      </c>
      <c r="G49" s="72">
        <v>417402</v>
      </c>
      <c r="H49" s="72">
        <v>469161</v>
      </c>
      <c r="I49" s="72">
        <v>439715</v>
      </c>
      <c r="J49" s="72">
        <v>446710</v>
      </c>
      <c r="K49" s="72">
        <v>456189</v>
      </c>
      <c r="L49" s="72">
        <v>449706</v>
      </c>
      <c r="M49" s="72">
        <v>432689</v>
      </c>
      <c r="N49" s="72">
        <v>400253</v>
      </c>
      <c r="O49" s="72">
        <v>424329</v>
      </c>
      <c r="P49" s="72">
        <v>424323</v>
      </c>
      <c r="Q49" s="72">
        <v>420492</v>
      </c>
      <c r="R49" s="72">
        <v>417762</v>
      </c>
      <c r="S49" s="72">
        <v>434894</v>
      </c>
      <c r="T49" s="72">
        <v>451025</v>
      </c>
      <c r="U49" s="72">
        <v>452692</v>
      </c>
      <c r="V49" s="72">
        <v>444398</v>
      </c>
      <c r="W49" s="72">
        <v>453313</v>
      </c>
      <c r="X49" s="72">
        <v>436816</v>
      </c>
      <c r="Y49" s="72">
        <v>457970</v>
      </c>
    </row>
    <row r="50" spans="1:25">
      <c r="A50" s="37" t="s">
        <v>117</v>
      </c>
      <c r="B50" s="72">
        <v>289692</v>
      </c>
      <c r="C50" s="72">
        <v>372161</v>
      </c>
      <c r="D50" s="72">
        <v>554254</v>
      </c>
      <c r="E50" s="72">
        <v>861487</v>
      </c>
      <c r="F50" s="72">
        <v>997217</v>
      </c>
      <c r="G50" s="72">
        <v>1209386</v>
      </c>
      <c r="H50" s="72">
        <v>1272612</v>
      </c>
      <c r="I50" s="72">
        <v>1338403</v>
      </c>
      <c r="J50" s="72">
        <v>1494367</v>
      </c>
      <c r="K50" s="72">
        <v>1608984</v>
      </c>
      <c r="L50" s="72">
        <v>1582400</v>
      </c>
      <c r="M50" s="72">
        <v>1515944</v>
      </c>
      <c r="N50" s="72">
        <v>1551660</v>
      </c>
      <c r="O50" s="72">
        <v>1663047</v>
      </c>
      <c r="P50" s="72">
        <v>1861838</v>
      </c>
      <c r="Q50" s="72">
        <v>1893576</v>
      </c>
      <c r="R50" s="72">
        <v>1915670</v>
      </c>
      <c r="S50" s="72">
        <v>1924089</v>
      </c>
      <c r="T50" s="72">
        <v>1936102</v>
      </c>
      <c r="U50" s="72">
        <v>1922400</v>
      </c>
      <c r="V50" s="72">
        <v>1974782</v>
      </c>
      <c r="W50" s="72">
        <v>2099105</v>
      </c>
      <c r="X50" s="72">
        <v>1943572</v>
      </c>
      <c r="Y50" s="72">
        <v>2113248</v>
      </c>
    </row>
    <row r="51" spans="1:25">
      <c r="A51" s="37" t="s">
        <v>118</v>
      </c>
      <c r="B51" s="72">
        <v>140497</v>
      </c>
      <c r="C51" s="72">
        <v>213882</v>
      </c>
      <c r="D51" s="72">
        <v>262054</v>
      </c>
      <c r="E51" s="72">
        <v>287393</v>
      </c>
      <c r="F51" s="72">
        <v>327777</v>
      </c>
      <c r="G51" s="72">
        <v>411074</v>
      </c>
      <c r="H51" s="72">
        <v>489322</v>
      </c>
      <c r="I51" s="72">
        <v>484981</v>
      </c>
      <c r="J51" s="72">
        <v>511834</v>
      </c>
      <c r="K51" s="72">
        <v>533285</v>
      </c>
      <c r="L51" s="72">
        <v>534252</v>
      </c>
      <c r="M51" s="72">
        <v>514667</v>
      </c>
      <c r="N51" s="72">
        <v>521689</v>
      </c>
      <c r="O51" s="72">
        <v>527829</v>
      </c>
      <c r="P51" s="72">
        <v>531615</v>
      </c>
      <c r="Q51" s="72">
        <v>520501</v>
      </c>
      <c r="R51" s="72">
        <v>529655</v>
      </c>
      <c r="S51" s="72">
        <v>546370</v>
      </c>
      <c r="T51" s="72">
        <v>574513</v>
      </c>
      <c r="U51" s="72">
        <v>583476</v>
      </c>
      <c r="V51" s="72">
        <v>646581</v>
      </c>
      <c r="W51" s="72">
        <v>725758</v>
      </c>
      <c r="X51" s="72">
        <v>756658</v>
      </c>
      <c r="Y51" s="72">
        <v>838264</v>
      </c>
    </row>
    <row r="52" spans="1:25">
      <c r="A52" s="37" t="s">
        <v>119</v>
      </c>
      <c r="B52" s="72">
        <v>192830</v>
      </c>
      <c r="C52" s="72">
        <v>281119</v>
      </c>
      <c r="D52" s="72">
        <v>489224</v>
      </c>
      <c r="E52" s="72">
        <v>656573</v>
      </c>
      <c r="F52" s="72">
        <v>723413</v>
      </c>
      <c r="G52" s="72">
        <v>814468</v>
      </c>
      <c r="H52" s="72">
        <v>832168</v>
      </c>
      <c r="I52" s="72">
        <v>844249</v>
      </c>
      <c r="J52" s="72">
        <v>848348</v>
      </c>
      <c r="K52" s="72">
        <v>859743</v>
      </c>
      <c r="L52" s="72">
        <v>872892</v>
      </c>
      <c r="M52" s="72">
        <v>815611</v>
      </c>
      <c r="N52" s="72">
        <v>824795</v>
      </c>
      <c r="O52" s="72">
        <v>845393</v>
      </c>
      <c r="P52" s="72">
        <v>837787</v>
      </c>
      <c r="Q52" s="72">
        <v>834999</v>
      </c>
      <c r="R52" s="72">
        <v>845395</v>
      </c>
      <c r="S52" s="72">
        <v>857605</v>
      </c>
      <c r="T52" s="72">
        <v>897608</v>
      </c>
      <c r="U52" s="72">
        <v>915858</v>
      </c>
      <c r="V52" s="72">
        <v>1086693</v>
      </c>
      <c r="W52" s="72">
        <v>1167127</v>
      </c>
      <c r="X52" s="72">
        <v>1210141</v>
      </c>
      <c r="Y52" s="72">
        <v>1210808</v>
      </c>
    </row>
    <row r="53" spans="1:25">
      <c r="A53" s="37" t="s">
        <v>120</v>
      </c>
      <c r="B53" s="72">
        <v>265149</v>
      </c>
      <c r="C53" s="72">
        <v>326558</v>
      </c>
      <c r="D53" s="72">
        <v>507905</v>
      </c>
      <c r="E53" s="72">
        <v>629104</v>
      </c>
      <c r="F53" s="72">
        <v>734541</v>
      </c>
      <c r="G53" s="72">
        <v>848528</v>
      </c>
      <c r="H53" s="72">
        <v>909468</v>
      </c>
      <c r="I53" s="72">
        <v>912934</v>
      </c>
      <c r="J53" s="72">
        <v>933207</v>
      </c>
      <c r="K53" s="72">
        <v>918849</v>
      </c>
      <c r="L53" s="72">
        <v>930916</v>
      </c>
      <c r="M53" s="72">
        <v>900767</v>
      </c>
      <c r="N53" s="72">
        <v>891872</v>
      </c>
      <c r="O53" s="72">
        <v>907980</v>
      </c>
      <c r="P53" s="72">
        <v>878857</v>
      </c>
      <c r="Q53" s="72">
        <v>953681</v>
      </c>
      <c r="R53" s="72">
        <v>762207</v>
      </c>
      <c r="S53" s="72">
        <v>819793</v>
      </c>
      <c r="T53" s="72">
        <v>945408</v>
      </c>
      <c r="U53" s="72">
        <v>1051806</v>
      </c>
      <c r="V53" s="72">
        <v>1072947</v>
      </c>
      <c r="W53" s="72">
        <v>1113574</v>
      </c>
      <c r="X53" s="72">
        <v>1134973</v>
      </c>
      <c r="Y53" s="72">
        <v>1482105</v>
      </c>
    </row>
    <row r="54" spans="1:25">
      <c r="A54" s="37" t="s">
        <v>121</v>
      </c>
      <c r="B54" s="72">
        <v>80363</v>
      </c>
      <c r="C54" s="72">
        <v>95287</v>
      </c>
      <c r="D54" s="72">
        <v>161649</v>
      </c>
      <c r="E54" s="72">
        <v>207992</v>
      </c>
      <c r="F54" s="72">
        <v>228038</v>
      </c>
      <c r="G54" s="72">
        <v>300049</v>
      </c>
      <c r="H54" s="72">
        <v>309274</v>
      </c>
      <c r="I54" s="72">
        <v>319671</v>
      </c>
      <c r="J54" s="72">
        <v>320734</v>
      </c>
      <c r="K54" s="72">
        <v>349257</v>
      </c>
      <c r="L54" s="72">
        <v>404221</v>
      </c>
      <c r="M54" s="72">
        <v>384556</v>
      </c>
      <c r="N54" s="72">
        <v>390916</v>
      </c>
      <c r="O54" s="72">
        <v>397749</v>
      </c>
      <c r="P54" s="72">
        <v>387040</v>
      </c>
      <c r="Q54" s="72">
        <v>408914</v>
      </c>
      <c r="R54" s="72">
        <v>441116</v>
      </c>
      <c r="S54" s="72">
        <v>433899</v>
      </c>
      <c r="T54" s="72">
        <v>383920</v>
      </c>
      <c r="U54" s="72">
        <v>383905</v>
      </c>
      <c r="V54" s="72">
        <v>419558</v>
      </c>
      <c r="W54" s="72">
        <v>443423</v>
      </c>
      <c r="X54" s="72">
        <v>427273</v>
      </c>
      <c r="Y54" s="72">
        <v>399542</v>
      </c>
    </row>
    <row r="55" spans="1:25">
      <c r="A55" s="37"/>
      <c r="B55" s="72"/>
      <c r="C55" s="72"/>
      <c r="D55" s="72"/>
      <c r="E55" s="72"/>
      <c r="F55" s="72"/>
      <c r="G55" s="72"/>
      <c r="H55" s="72"/>
      <c r="I55" s="72"/>
      <c r="J55" s="72"/>
      <c r="K55" s="72"/>
      <c r="L55" s="72"/>
      <c r="M55" s="72"/>
      <c r="N55" s="72"/>
      <c r="O55" s="72"/>
      <c r="P55" s="72"/>
      <c r="Q55" s="72"/>
      <c r="R55" s="72"/>
      <c r="S55" s="72"/>
      <c r="T55" s="72"/>
      <c r="U55" s="72"/>
      <c r="V55" s="72"/>
      <c r="W55" s="72"/>
      <c r="X55" s="72"/>
      <c r="Y55" s="72"/>
    </row>
    <row r="56" spans="1:25" s="33" customFormat="1">
      <c r="A56" s="36" t="s">
        <v>122</v>
      </c>
      <c r="B56" s="71">
        <v>744253</v>
      </c>
      <c r="C56" s="71">
        <v>843273</v>
      </c>
      <c r="D56" s="71">
        <v>1895297</v>
      </c>
      <c r="E56" s="71">
        <v>2848661</v>
      </c>
      <c r="F56" s="71">
        <v>3497746</v>
      </c>
      <c r="G56" s="71">
        <v>4069918</v>
      </c>
      <c r="H56" s="71">
        <v>4216942</v>
      </c>
      <c r="I56" s="71">
        <v>4279340</v>
      </c>
      <c r="J56" s="71">
        <f>SUM(J57:J60)</f>
        <v>4404855</v>
      </c>
      <c r="K56" s="71">
        <v>4485441</v>
      </c>
      <c r="L56" s="71">
        <v>4472277</v>
      </c>
      <c r="M56" s="71">
        <v>4452540</v>
      </c>
      <c r="N56" s="71">
        <v>4514171</v>
      </c>
      <c r="O56" s="71">
        <v>4562246</v>
      </c>
      <c r="P56" s="71">
        <v>4755024</v>
      </c>
      <c r="Q56" s="71">
        <v>4675630</v>
      </c>
      <c r="R56" s="71">
        <v>4791574</v>
      </c>
      <c r="S56" s="71">
        <v>4911567</v>
      </c>
      <c r="T56" s="71">
        <v>5111187</v>
      </c>
      <c r="U56" s="71">
        <v>5158261</v>
      </c>
      <c r="V56" s="71">
        <v>5295069</v>
      </c>
      <c r="W56" s="71">
        <v>5441356</v>
      </c>
      <c r="X56" s="71">
        <v>5215461</v>
      </c>
      <c r="Y56" s="71">
        <v>5243431</v>
      </c>
    </row>
    <row r="57" spans="1:25">
      <c r="A57" s="37" t="s">
        <v>123</v>
      </c>
      <c r="B57" s="72">
        <v>111507</v>
      </c>
      <c r="C57" s="72">
        <v>122343</v>
      </c>
      <c r="D57" s="72">
        <v>309534</v>
      </c>
      <c r="E57" s="72">
        <v>369946</v>
      </c>
      <c r="F57" s="72">
        <v>529458</v>
      </c>
      <c r="G57" s="72">
        <v>624655</v>
      </c>
      <c r="H57" s="72">
        <v>671765</v>
      </c>
      <c r="I57" s="72">
        <v>705623</v>
      </c>
      <c r="J57" s="72">
        <v>772849</v>
      </c>
      <c r="K57" s="72">
        <v>768914</v>
      </c>
      <c r="L57" s="72">
        <v>731345</v>
      </c>
      <c r="M57" s="72">
        <v>809073</v>
      </c>
      <c r="N57" s="72">
        <v>801849</v>
      </c>
      <c r="O57" s="72">
        <v>774633</v>
      </c>
      <c r="P57" s="72">
        <v>896983</v>
      </c>
      <c r="Q57" s="72">
        <v>781426</v>
      </c>
      <c r="R57" s="72">
        <v>779970</v>
      </c>
      <c r="S57" s="72">
        <v>753814</v>
      </c>
      <c r="T57" s="72">
        <v>898234</v>
      </c>
      <c r="U57" s="72">
        <v>856495</v>
      </c>
      <c r="V57" s="72">
        <v>869183</v>
      </c>
      <c r="W57" s="72">
        <v>885012</v>
      </c>
      <c r="X57" s="72">
        <v>880342</v>
      </c>
      <c r="Y57" s="72">
        <v>844828</v>
      </c>
    </row>
    <row r="58" spans="1:25">
      <c r="A58" s="37" t="s">
        <v>124</v>
      </c>
      <c r="B58" s="72">
        <v>64802</v>
      </c>
      <c r="C58" s="72">
        <v>86791</v>
      </c>
      <c r="D58" s="72">
        <v>107684</v>
      </c>
      <c r="E58" s="72">
        <v>183008</v>
      </c>
      <c r="F58" s="72">
        <v>237185</v>
      </c>
      <c r="G58" s="72">
        <v>199542</v>
      </c>
      <c r="H58" s="72">
        <v>210894</v>
      </c>
      <c r="I58" s="72">
        <v>223966</v>
      </c>
      <c r="J58" s="72">
        <v>247025</v>
      </c>
      <c r="K58" s="72">
        <v>243757</v>
      </c>
      <c r="L58" s="72">
        <v>250418</v>
      </c>
      <c r="M58" s="72">
        <v>188963</v>
      </c>
      <c r="N58" s="72">
        <v>227633</v>
      </c>
      <c r="O58" s="72">
        <v>231654</v>
      </c>
      <c r="P58" s="72">
        <v>234986</v>
      </c>
      <c r="Q58" s="72">
        <v>231026</v>
      </c>
      <c r="R58" s="72">
        <v>234881</v>
      </c>
      <c r="S58" s="72">
        <v>240177</v>
      </c>
      <c r="T58" s="72">
        <v>248781</v>
      </c>
      <c r="U58" s="72">
        <v>242627</v>
      </c>
      <c r="V58" s="72">
        <v>230303</v>
      </c>
      <c r="W58" s="72">
        <v>239515</v>
      </c>
      <c r="X58" s="72">
        <v>230303</v>
      </c>
      <c r="Y58" s="72">
        <v>230303</v>
      </c>
    </row>
    <row r="59" spans="1:25">
      <c r="A59" s="37" t="s">
        <v>125</v>
      </c>
      <c r="B59" s="72">
        <v>123826</v>
      </c>
      <c r="C59" s="72">
        <v>137724</v>
      </c>
      <c r="D59" s="72">
        <v>204931</v>
      </c>
      <c r="E59" s="72">
        <v>342186</v>
      </c>
      <c r="F59" s="72">
        <v>348005</v>
      </c>
      <c r="G59" s="72">
        <v>410392</v>
      </c>
      <c r="H59" s="72">
        <v>415344</v>
      </c>
      <c r="I59" s="72">
        <v>414010</v>
      </c>
      <c r="J59" s="72">
        <v>391310</v>
      </c>
      <c r="K59" s="72">
        <v>397462</v>
      </c>
      <c r="L59" s="72">
        <v>387344</v>
      </c>
      <c r="M59" s="72">
        <v>420109</v>
      </c>
      <c r="N59" s="72">
        <v>431151</v>
      </c>
      <c r="O59" s="72">
        <v>447543</v>
      </c>
      <c r="P59" s="72">
        <v>444636</v>
      </c>
      <c r="Q59" s="72">
        <v>434719</v>
      </c>
      <c r="R59" s="72">
        <v>450807</v>
      </c>
      <c r="S59" s="72">
        <v>455288</v>
      </c>
      <c r="T59" s="72">
        <v>463962</v>
      </c>
      <c r="U59" s="72">
        <v>473960</v>
      </c>
      <c r="V59" s="72">
        <v>485276</v>
      </c>
      <c r="W59" s="72">
        <v>573825</v>
      </c>
      <c r="X59" s="72">
        <v>580104</v>
      </c>
      <c r="Y59" s="72">
        <v>571408</v>
      </c>
    </row>
    <row r="60" spans="1:25">
      <c r="A60" s="37" t="s">
        <v>126</v>
      </c>
      <c r="B60" s="72">
        <v>444118</v>
      </c>
      <c r="C60" s="72">
        <v>496415</v>
      </c>
      <c r="D60" s="72">
        <v>1273148</v>
      </c>
      <c r="E60" s="72">
        <v>1953521</v>
      </c>
      <c r="F60" s="72">
        <v>2383098</v>
      </c>
      <c r="G60" s="72">
        <v>2835329</v>
      </c>
      <c r="H60" s="72">
        <v>2918939</v>
      </c>
      <c r="I60" s="72">
        <v>2935741</v>
      </c>
      <c r="J60" s="72">
        <v>2993671</v>
      </c>
      <c r="K60" s="72">
        <v>3075308</v>
      </c>
      <c r="L60" s="72">
        <v>3103170</v>
      </c>
      <c r="M60" s="72">
        <v>3034395</v>
      </c>
      <c r="N60" s="72">
        <v>3053538</v>
      </c>
      <c r="O60" s="72">
        <v>3108416</v>
      </c>
      <c r="P60" s="72">
        <v>3178419</v>
      </c>
      <c r="Q60" s="72">
        <v>3228459</v>
      </c>
      <c r="R60" s="72">
        <v>3325916</v>
      </c>
      <c r="S60" s="72">
        <v>3462288</v>
      </c>
      <c r="T60" s="72">
        <v>3500210</v>
      </c>
      <c r="U60" s="72">
        <v>3585179</v>
      </c>
      <c r="V60" s="72">
        <v>3710307</v>
      </c>
      <c r="W60" s="72">
        <v>3743004</v>
      </c>
      <c r="X60" s="72">
        <v>3524712</v>
      </c>
      <c r="Y60" s="72">
        <v>3596892</v>
      </c>
    </row>
    <row r="61" spans="1:25">
      <c r="A61" s="37"/>
      <c r="B61" s="72"/>
      <c r="C61" s="72"/>
      <c r="D61" s="72"/>
      <c r="E61" s="72"/>
      <c r="F61" s="72"/>
      <c r="G61" s="72"/>
      <c r="H61" s="72"/>
      <c r="I61" s="72"/>
      <c r="J61" s="72"/>
      <c r="K61" s="72"/>
      <c r="L61" s="72"/>
      <c r="M61" s="72"/>
      <c r="N61" s="72"/>
      <c r="O61" s="72"/>
      <c r="P61" s="72"/>
      <c r="Q61" s="72"/>
      <c r="R61" s="72"/>
      <c r="S61" s="72"/>
      <c r="T61" s="72"/>
      <c r="U61" s="72"/>
      <c r="V61" s="72"/>
      <c r="W61" s="72"/>
      <c r="X61" s="72"/>
      <c r="Y61" s="72"/>
    </row>
    <row r="62" spans="1:25" s="33" customFormat="1">
      <c r="A62" s="36" t="s">
        <v>127</v>
      </c>
      <c r="B62" s="71">
        <v>273408</v>
      </c>
      <c r="C62" s="71">
        <v>366445</v>
      </c>
      <c r="D62" s="71">
        <v>622128</v>
      </c>
      <c r="E62" s="71">
        <v>788692</v>
      </c>
      <c r="F62" s="71">
        <v>1141997</v>
      </c>
      <c r="G62" s="71">
        <v>1385761</v>
      </c>
      <c r="H62" s="71">
        <v>1425042</v>
      </c>
      <c r="I62" s="71">
        <v>1419844</v>
      </c>
      <c r="J62" s="71">
        <f>SUM(J63:J67)</f>
        <v>1452992</v>
      </c>
      <c r="K62" s="71">
        <v>1581595</v>
      </c>
      <c r="L62" s="71">
        <v>1535167</v>
      </c>
      <c r="M62" s="71">
        <v>1443560</v>
      </c>
      <c r="N62" s="71">
        <v>1455340</v>
      </c>
      <c r="O62" s="71">
        <v>1511363</v>
      </c>
      <c r="P62" s="71">
        <v>1517989</v>
      </c>
      <c r="Q62" s="71">
        <v>1531740</v>
      </c>
      <c r="R62" s="71">
        <v>1566347</v>
      </c>
      <c r="S62" s="71">
        <v>1649776</v>
      </c>
      <c r="T62" s="71">
        <v>1725357</v>
      </c>
      <c r="U62" s="71">
        <v>1853491</v>
      </c>
      <c r="V62" s="71">
        <v>1968266</v>
      </c>
      <c r="W62" s="71">
        <v>2007317</v>
      </c>
      <c r="X62" s="71">
        <v>1901424</v>
      </c>
      <c r="Y62" s="71">
        <v>1944109</v>
      </c>
    </row>
    <row r="63" spans="1:25">
      <c r="A63" s="37" t="s">
        <v>128</v>
      </c>
      <c r="B63" s="72">
        <v>102378</v>
      </c>
      <c r="C63" s="72">
        <v>138862</v>
      </c>
      <c r="D63" s="72">
        <v>291575</v>
      </c>
      <c r="E63" s="72">
        <v>360502</v>
      </c>
      <c r="F63" s="72">
        <v>490850</v>
      </c>
      <c r="G63" s="72">
        <v>569079</v>
      </c>
      <c r="H63" s="72">
        <v>597558</v>
      </c>
      <c r="I63" s="72">
        <v>588869</v>
      </c>
      <c r="J63" s="72">
        <v>589533</v>
      </c>
      <c r="K63" s="72">
        <v>684590</v>
      </c>
      <c r="L63" s="72">
        <v>637193</v>
      </c>
      <c r="M63" s="72">
        <v>616589</v>
      </c>
      <c r="N63" s="72">
        <v>602347</v>
      </c>
      <c r="O63" s="72">
        <v>622822</v>
      </c>
      <c r="P63" s="72">
        <v>630573</v>
      </c>
      <c r="Q63" s="72">
        <v>626619</v>
      </c>
      <c r="R63" s="72">
        <v>647104</v>
      </c>
      <c r="S63" s="72">
        <v>667948</v>
      </c>
      <c r="T63" s="72">
        <v>667037</v>
      </c>
      <c r="U63" s="72">
        <v>653790</v>
      </c>
      <c r="V63" s="72">
        <v>675962</v>
      </c>
      <c r="W63" s="72">
        <v>676881</v>
      </c>
      <c r="X63" s="72">
        <v>663889</v>
      </c>
      <c r="Y63" s="72">
        <v>618724</v>
      </c>
    </row>
    <row r="64" spans="1:25">
      <c r="A64" s="37" t="s">
        <v>129</v>
      </c>
      <c r="B64" s="72">
        <v>44925</v>
      </c>
      <c r="C64" s="72">
        <v>56129</v>
      </c>
      <c r="D64" s="72">
        <v>82227</v>
      </c>
      <c r="E64" s="72">
        <v>132019</v>
      </c>
      <c r="F64" s="72">
        <v>211528</v>
      </c>
      <c r="G64" s="72">
        <v>213778</v>
      </c>
      <c r="H64" s="72">
        <v>218019</v>
      </c>
      <c r="I64" s="72">
        <v>220102</v>
      </c>
      <c r="J64" s="72">
        <v>228140</v>
      </c>
      <c r="K64" s="72">
        <v>231894</v>
      </c>
      <c r="L64" s="72">
        <v>239881</v>
      </c>
      <c r="M64" s="72">
        <v>218180</v>
      </c>
      <c r="N64" s="72">
        <v>230377</v>
      </c>
      <c r="O64" s="72">
        <v>238983</v>
      </c>
      <c r="P64" s="72">
        <v>236769</v>
      </c>
      <c r="Q64" s="72">
        <v>244738</v>
      </c>
      <c r="R64" s="72">
        <v>248454</v>
      </c>
      <c r="S64" s="72">
        <v>258993</v>
      </c>
      <c r="T64" s="72">
        <v>337335</v>
      </c>
      <c r="U64" s="72">
        <v>353548</v>
      </c>
      <c r="V64" s="72">
        <v>362234</v>
      </c>
      <c r="W64" s="72">
        <v>376941</v>
      </c>
      <c r="X64" s="72">
        <v>375532</v>
      </c>
      <c r="Y64" s="72">
        <v>405050</v>
      </c>
    </row>
    <row r="65" spans="1:25">
      <c r="A65" s="37" t="s">
        <v>130</v>
      </c>
      <c r="B65" s="72">
        <v>43958</v>
      </c>
      <c r="C65" s="72">
        <v>49434</v>
      </c>
      <c r="D65" s="72">
        <v>85490</v>
      </c>
      <c r="E65" s="72">
        <v>121493</v>
      </c>
      <c r="F65" s="72">
        <v>175418</v>
      </c>
      <c r="G65" s="72">
        <v>191440</v>
      </c>
      <c r="H65" s="72">
        <v>197605</v>
      </c>
      <c r="I65" s="72">
        <v>191912</v>
      </c>
      <c r="J65" s="72">
        <v>207256</v>
      </c>
      <c r="K65" s="72">
        <v>210693</v>
      </c>
      <c r="L65" s="72">
        <v>205819</v>
      </c>
      <c r="M65" s="72">
        <v>191188</v>
      </c>
      <c r="N65" s="72">
        <v>204390</v>
      </c>
      <c r="O65" s="72">
        <v>209416</v>
      </c>
      <c r="P65" s="72">
        <v>211992</v>
      </c>
      <c r="Q65" s="72">
        <v>216155</v>
      </c>
      <c r="R65" s="72">
        <v>196965</v>
      </c>
      <c r="S65" s="72">
        <v>226806</v>
      </c>
      <c r="T65" s="72">
        <v>186083</v>
      </c>
      <c r="U65" s="72">
        <v>231065</v>
      </c>
      <c r="V65" s="72">
        <v>258958</v>
      </c>
      <c r="W65" s="72">
        <v>261331</v>
      </c>
      <c r="X65" s="72">
        <v>260531</v>
      </c>
      <c r="Y65" s="72">
        <v>274353</v>
      </c>
    </row>
    <row r="66" spans="1:25">
      <c r="A66" s="37" t="s">
        <v>131</v>
      </c>
      <c r="B66" s="72">
        <v>54671</v>
      </c>
      <c r="C66" s="72">
        <v>83615</v>
      </c>
      <c r="D66" s="72">
        <v>127378</v>
      </c>
      <c r="E66" s="72">
        <v>136352</v>
      </c>
      <c r="F66" s="72">
        <v>216992</v>
      </c>
      <c r="G66" s="72">
        <v>336411</v>
      </c>
      <c r="H66" s="72">
        <v>341885</v>
      </c>
      <c r="I66" s="72">
        <v>351097</v>
      </c>
      <c r="J66" s="72">
        <v>359218</v>
      </c>
      <c r="K66" s="72">
        <v>382381</v>
      </c>
      <c r="L66" s="72">
        <v>377261</v>
      </c>
      <c r="M66" s="72">
        <v>350469</v>
      </c>
      <c r="N66" s="72">
        <v>351449</v>
      </c>
      <c r="O66" s="72">
        <v>369966</v>
      </c>
      <c r="P66" s="72">
        <v>372212</v>
      </c>
      <c r="Q66" s="72">
        <v>373242</v>
      </c>
      <c r="R66" s="72">
        <v>372935</v>
      </c>
      <c r="S66" s="72">
        <v>377390</v>
      </c>
      <c r="T66" s="72">
        <v>419727</v>
      </c>
      <c r="U66" s="72">
        <v>500948</v>
      </c>
      <c r="V66" s="72">
        <v>557490</v>
      </c>
      <c r="W66" s="72">
        <v>571499</v>
      </c>
      <c r="X66" s="72">
        <v>482527</v>
      </c>
      <c r="Y66" s="72">
        <v>534738</v>
      </c>
    </row>
    <row r="67" spans="1:25">
      <c r="A67" s="37" t="s">
        <v>132</v>
      </c>
      <c r="B67" s="72">
        <v>27476</v>
      </c>
      <c r="C67" s="72">
        <v>38405</v>
      </c>
      <c r="D67" s="72">
        <v>35458</v>
      </c>
      <c r="E67" s="72">
        <v>38326</v>
      </c>
      <c r="F67" s="72">
        <v>47209</v>
      </c>
      <c r="G67" s="72">
        <v>75053</v>
      </c>
      <c r="H67" s="72">
        <v>69975</v>
      </c>
      <c r="I67" s="72">
        <v>67864</v>
      </c>
      <c r="J67" s="72">
        <v>68845</v>
      </c>
      <c r="K67" s="72">
        <v>72037</v>
      </c>
      <c r="L67" s="72">
        <v>75013</v>
      </c>
      <c r="M67" s="72">
        <v>67134</v>
      </c>
      <c r="N67" s="72">
        <v>66777</v>
      </c>
      <c r="O67" s="72">
        <v>70176</v>
      </c>
      <c r="P67" s="72">
        <v>66443</v>
      </c>
      <c r="Q67" s="72">
        <v>70986</v>
      </c>
      <c r="R67" s="72">
        <v>100889</v>
      </c>
      <c r="S67" s="72">
        <v>118639</v>
      </c>
      <c r="T67" s="72">
        <v>115175</v>
      </c>
      <c r="U67" s="72">
        <v>114140</v>
      </c>
      <c r="V67" s="72">
        <v>113622</v>
      </c>
      <c r="W67" s="72">
        <v>120665</v>
      </c>
      <c r="X67" s="72">
        <v>118945</v>
      </c>
      <c r="Y67" s="72">
        <v>111244</v>
      </c>
    </row>
    <row r="68" spans="1:25">
      <c r="A68" s="37"/>
      <c r="B68" s="72"/>
      <c r="C68" s="72"/>
      <c r="D68" s="72"/>
      <c r="E68" s="72"/>
      <c r="F68" s="72"/>
      <c r="G68" s="72"/>
      <c r="H68" s="72"/>
      <c r="I68" s="72"/>
      <c r="J68" s="72"/>
      <c r="K68" s="72"/>
      <c r="L68" s="72"/>
      <c r="M68" s="72"/>
      <c r="N68" s="72"/>
      <c r="O68" s="72"/>
      <c r="P68" s="72"/>
      <c r="Q68" s="72"/>
      <c r="R68" s="72"/>
      <c r="S68" s="72"/>
      <c r="T68" s="72"/>
      <c r="U68" s="72"/>
      <c r="V68" s="72"/>
      <c r="W68" s="72"/>
      <c r="X68" s="72"/>
      <c r="Y68" s="72"/>
    </row>
    <row r="69" spans="1:25" s="33" customFormat="1">
      <c r="A69" s="36" t="s">
        <v>133</v>
      </c>
      <c r="B69" s="71">
        <v>1121106</v>
      </c>
      <c r="C69" s="71">
        <v>1260828</v>
      </c>
      <c r="D69" s="71">
        <v>1975915</v>
      </c>
      <c r="E69" s="71">
        <v>3325099</v>
      </c>
      <c r="F69" s="71">
        <v>4222733</v>
      </c>
      <c r="G69" s="71">
        <v>4861404</v>
      </c>
      <c r="H69" s="71">
        <v>5105401</v>
      </c>
      <c r="I69" s="71">
        <v>5134972</v>
      </c>
      <c r="J69" s="71">
        <f>SUM(J70:J73)</f>
        <v>5273582</v>
      </c>
      <c r="K69" s="71">
        <v>5404297</v>
      </c>
      <c r="L69" s="71">
        <v>5415284</v>
      </c>
      <c r="M69" s="71">
        <v>5148399</v>
      </c>
      <c r="N69" s="71">
        <v>5147550</v>
      </c>
      <c r="O69" s="71">
        <v>7741960</v>
      </c>
      <c r="P69" s="71">
        <v>7644731</v>
      </c>
      <c r="Q69" s="71">
        <v>7602690</v>
      </c>
      <c r="R69" s="71">
        <v>8199993</v>
      </c>
      <c r="S69" s="71">
        <v>7959884</v>
      </c>
      <c r="T69" s="71">
        <v>7493054</v>
      </c>
      <c r="U69" s="71">
        <v>7803235</v>
      </c>
      <c r="V69" s="71">
        <v>9265098</v>
      </c>
      <c r="W69" s="71">
        <v>10536134</v>
      </c>
      <c r="X69" s="71">
        <v>11226835</v>
      </c>
      <c r="Y69" s="71">
        <v>10483591</v>
      </c>
    </row>
    <row r="70" spans="1:25">
      <c r="A70" s="37" t="s">
        <v>134</v>
      </c>
      <c r="B70" s="72">
        <v>811455</v>
      </c>
      <c r="C70" s="72">
        <v>835281</v>
      </c>
      <c r="D70" s="72">
        <v>1248218</v>
      </c>
      <c r="E70" s="72">
        <v>2248089</v>
      </c>
      <c r="F70" s="72">
        <v>2822335</v>
      </c>
      <c r="G70" s="72">
        <v>3295903</v>
      </c>
      <c r="H70" s="72">
        <v>3324883</v>
      </c>
      <c r="I70" s="72">
        <v>3366141</v>
      </c>
      <c r="J70" s="72">
        <v>3393381</v>
      </c>
      <c r="K70" s="72">
        <v>3432527</v>
      </c>
      <c r="L70" s="72">
        <v>3421457</v>
      </c>
      <c r="M70" s="72">
        <v>3180128</v>
      </c>
      <c r="N70" s="72">
        <v>3163694</v>
      </c>
      <c r="O70" s="72">
        <v>5705527</v>
      </c>
      <c r="P70" s="72">
        <v>5544530</v>
      </c>
      <c r="Q70" s="72">
        <v>5492850</v>
      </c>
      <c r="R70" s="72">
        <v>6063356</v>
      </c>
      <c r="S70" s="72">
        <v>5711160</v>
      </c>
      <c r="T70" s="72">
        <v>5000539</v>
      </c>
      <c r="U70" s="72">
        <v>4842749</v>
      </c>
      <c r="V70" s="72">
        <v>6351756</v>
      </c>
      <c r="W70" s="72">
        <v>7557711</v>
      </c>
      <c r="X70" s="72">
        <v>8449593</v>
      </c>
      <c r="Y70" s="72">
        <v>7659320</v>
      </c>
    </row>
    <row r="71" spans="1:25">
      <c r="A71" s="37" t="s">
        <v>135</v>
      </c>
      <c r="B71" s="72">
        <v>36913</v>
      </c>
      <c r="C71" s="72">
        <v>66939</v>
      </c>
      <c r="D71" s="72">
        <v>118545</v>
      </c>
      <c r="E71" s="72">
        <v>169721</v>
      </c>
      <c r="F71" s="72">
        <v>284172</v>
      </c>
      <c r="G71" s="72">
        <v>413647</v>
      </c>
      <c r="H71" s="72">
        <v>440669</v>
      </c>
      <c r="I71" s="72">
        <v>450513</v>
      </c>
      <c r="J71" s="72">
        <v>419838</v>
      </c>
      <c r="K71" s="72">
        <v>411604</v>
      </c>
      <c r="L71" s="72">
        <v>396489</v>
      </c>
      <c r="M71" s="72">
        <v>376801</v>
      </c>
      <c r="N71" s="72">
        <v>371428</v>
      </c>
      <c r="O71" s="72">
        <v>376188</v>
      </c>
      <c r="P71" s="72">
        <v>373843</v>
      </c>
      <c r="Q71" s="72">
        <v>401447</v>
      </c>
      <c r="R71" s="72">
        <v>453097</v>
      </c>
      <c r="S71" s="72">
        <v>460856</v>
      </c>
      <c r="T71" s="72">
        <v>500719</v>
      </c>
      <c r="U71" s="72">
        <v>592236</v>
      </c>
      <c r="V71" s="72">
        <v>628330</v>
      </c>
      <c r="W71" s="72">
        <v>656827</v>
      </c>
      <c r="X71" s="72">
        <v>625493</v>
      </c>
      <c r="Y71" s="72">
        <v>652204</v>
      </c>
    </row>
    <row r="72" spans="1:25">
      <c r="A72" s="37" t="s">
        <v>136</v>
      </c>
      <c r="B72" s="72">
        <v>92381</v>
      </c>
      <c r="C72" s="72">
        <v>97205</v>
      </c>
      <c r="D72" s="72">
        <v>160470</v>
      </c>
      <c r="E72" s="72">
        <v>280153</v>
      </c>
      <c r="F72" s="72">
        <v>430579</v>
      </c>
      <c r="G72" s="72">
        <v>409155</v>
      </c>
      <c r="H72" s="72">
        <v>414126</v>
      </c>
      <c r="I72" s="72">
        <v>387343</v>
      </c>
      <c r="J72" s="72">
        <v>430358</v>
      </c>
      <c r="K72" s="72">
        <v>431368</v>
      </c>
      <c r="L72" s="72">
        <v>427438</v>
      </c>
      <c r="M72" s="72">
        <v>409633</v>
      </c>
      <c r="N72" s="72">
        <v>415740</v>
      </c>
      <c r="O72" s="72">
        <v>454387</v>
      </c>
      <c r="P72" s="72">
        <v>548371</v>
      </c>
      <c r="Q72" s="72">
        <v>513483</v>
      </c>
      <c r="R72" s="72">
        <v>527298</v>
      </c>
      <c r="S72" s="72">
        <v>540051</v>
      </c>
      <c r="T72" s="72">
        <v>533863</v>
      </c>
      <c r="U72" s="72">
        <v>555604</v>
      </c>
      <c r="V72" s="72">
        <v>571230</v>
      </c>
      <c r="W72" s="72">
        <v>623874</v>
      </c>
      <c r="X72" s="72">
        <v>586770</v>
      </c>
      <c r="Y72" s="72">
        <v>653725</v>
      </c>
    </row>
    <row r="73" spans="1:25">
      <c r="A73" s="37" t="s">
        <v>137</v>
      </c>
      <c r="B73" s="72">
        <v>180357</v>
      </c>
      <c r="C73" s="72">
        <v>261403</v>
      </c>
      <c r="D73" s="72">
        <v>448682</v>
      </c>
      <c r="E73" s="72">
        <v>627136</v>
      </c>
      <c r="F73" s="72">
        <v>685647</v>
      </c>
      <c r="G73" s="72">
        <v>742699</v>
      </c>
      <c r="H73" s="72">
        <v>925723</v>
      </c>
      <c r="I73" s="72">
        <v>930975</v>
      </c>
      <c r="J73" s="72">
        <v>1030005</v>
      </c>
      <c r="K73" s="72">
        <v>1128798</v>
      </c>
      <c r="L73" s="72">
        <v>1169900</v>
      </c>
      <c r="M73" s="72">
        <v>1181837</v>
      </c>
      <c r="N73" s="72">
        <v>1196688</v>
      </c>
      <c r="O73" s="72">
        <v>1205858</v>
      </c>
      <c r="P73" s="72">
        <v>1177987</v>
      </c>
      <c r="Q73" s="72">
        <v>1194910</v>
      </c>
      <c r="R73" s="72">
        <v>1156242</v>
      </c>
      <c r="S73" s="72">
        <v>1247817</v>
      </c>
      <c r="T73" s="72">
        <v>1457933</v>
      </c>
      <c r="U73" s="72">
        <v>1812646</v>
      </c>
      <c r="V73" s="72">
        <v>1713782</v>
      </c>
      <c r="W73" s="72">
        <v>1697722</v>
      </c>
      <c r="X73" s="72">
        <v>1564979</v>
      </c>
      <c r="Y73" s="72">
        <v>1518342</v>
      </c>
    </row>
    <row r="74" spans="1:25">
      <c r="A74" s="37"/>
      <c r="B74" s="72"/>
      <c r="C74" s="72"/>
      <c r="D74" s="72"/>
      <c r="E74" s="72"/>
      <c r="F74" s="72"/>
      <c r="G74" s="72"/>
      <c r="H74" s="72"/>
      <c r="I74" s="72"/>
      <c r="J74" s="72"/>
      <c r="K74" s="72"/>
      <c r="L74" s="72"/>
      <c r="M74" s="72"/>
      <c r="N74" s="72"/>
      <c r="O74" s="72"/>
      <c r="P74" s="72"/>
      <c r="Q74" s="72"/>
      <c r="R74" s="72"/>
      <c r="S74" s="72"/>
      <c r="T74" s="72"/>
      <c r="U74" s="72"/>
      <c r="V74" s="72"/>
      <c r="W74" s="72"/>
      <c r="X74" s="72"/>
      <c r="Y74" s="72"/>
    </row>
    <row r="75" spans="1:25">
      <c r="A75" s="37" t="s">
        <v>138</v>
      </c>
      <c r="B75" s="72">
        <v>20607</v>
      </c>
      <c r="C75" s="72">
        <v>31112</v>
      </c>
      <c r="D75" s="72">
        <v>32117</v>
      </c>
      <c r="E75" s="72">
        <v>43247</v>
      </c>
      <c r="F75" s="72">
        <v>35624</v>
      </c>
      <c r="G75" s="72">
        <v>40352</v>
      </c>
      <c r="H75" s="72">
        <v>40660</v>
      </c>
      <c r="I75" s="72">
        <v>39565</v>
      </c>
      <c r="J75" s="72">
        <v>42087</v>
      </c>
      <c r="K75" s="72">
        <v>39303</v>
      </c>
      <c r="L75" s="72">
        <v>41985</v>
      </c>
      <c r="M75" s="72">
        <v>10064</v>
      </c>
      <c r="N75" s="72">
        <v>28834</v>
      </c>
      <c r="O75" s="72">
        <v>39617</v>
      </c>
      <c r="P75" s="72">
        <v>40980</v>
      </c>
      <c r="Q75" s="72">
        <v>41608</v>
      </c>
      <c r="R75" s="72">
        <v>42467</v>
      </c>
      <c r="S75" s="72">
        <v>42003</v>
      </c>
      <c r="T75" s="72">
        <v>48773</v>
      </c>
      <c r="U75" s="72">
        <v>45944</v>
      </c>
      <c r="V75" s="72">
        <v>47149</v>
      </c>
      <c r="W75" s="72">
        <v>57392</v>
      </c>
      <c r="X75" s="72">
        <v>62024</v>
      </c>
      <c r="Y75" s="72">
        <v>56561</v>
      </c>
    </row>
    <row r="76" spans="1:25">
      <c r="A76" s="37" t="s">
        <v>139</v>
      </c>
      <c r="B76" s="72">
        <v>44226</v>
      </c>
      <c r="C76" s="72">
        <v>52569</v>
      </c>
      <c r="D76" s="72">
        <v>73270</v>
      </c>
      <c r="E76" s="72">
        <v>128298</v>
      </c>
      <c r="F76" s="72">
        <v>136773</v>
      </c>
      <c r="G76" s="72">
        <v>143331</v>
      </c>
      <c r="H76" s="72">
        <v>158320</v>
      </c>
      <c r="I76" s="72">
        <v>161445</v>
      </c>
      <c r="J76" s="72">
        <v>164186</v>
      </c>
      <c r="K76" s="72">
        <v>159135</v>
      </c>
      <c r="L76" s="72">
        <v>168202</v>
      </c>
      <c r="M76" s="72">
        <v>164130</v>
      </c>
      <c r="N76" s="72">
        <v>154690</v>
      </c>
      <c r="O76" s="72">
        <v>170460</v>
      </c>
      <c r="P76" s="72">
        <v>165254</v>
      </c>
      <c r="Q76" s="72">
        <v>167241</v>
      </c>
      <c r="R76" s="72">
        <v>167590</v>
      </c>
      <c r="S76" s="72">
        <v>167271</v>
      </c>
      <c r="T76" s="72">
        <v>171271</v>
      </c>
      <c r="U76" s="72">
        <v>168243</v>
      </c>
      <c r="V76" s="72">
        <v>176032</v>
      </c>
      <c r="W76" s="72">
        <v>178511</v>
      </c>
      <c r="X76" s="72">
        <v>169197</v>
      </c>
      <c r="Y76" s="72">
        <v>148738</v>
      </c>
    </row>
    <row r="78" spans="1:25" ht="12" customHeight="1">
      <c r="A78" s="31" t="s">
        <v>140</v>
      </c>
      <c r="B78" s="35"/>
      <c r="C78" s="35"/>
      <c r="D78" s="35"/>
      <c r="E78" s="35"/>
      <c r="F78" s="35"/>
      <c r="G78" s="35"/>
      <c r="H78" s="35"/>
      <c r="I78" s="35"/>
      <c r="J78" s="35"/>
      <c r="K78" s="35"/>
      <c r="L78" s="35"/>
      <c r="M78" s="35"/>
      <c r="N78" s="35"/>
      <c r="O78" s="35"/>
      <c r="P78" s="35"/>
      <c r="Q78" s="35"/>
      <c r="R78" s="35"/>
      <c r="S78" s="35"/>
      <c r="T78" s="35"/>
      <c r="U78" s="35"/>
      <c r="V78" s="35"/>
      <c r="W78" s="35"/>
      <c r="X78" s="35"/>
      <c r="Y78" s="35"/>
    </row>
    <row r="79" spans="1:25">
      <c r="A79" s="35"/>
      <c r="B79" s="35"/>
      <c r="C79" s="35"/>
      <c r="D79" s="35"/>
      <c r="E79" s="35"/>
      <c r="F79" s="35"/>
      <c r="G79" s="35"/>
      <c r="H79" s="35"/>
      <c r="I79" s="35"/>
      <c r="J79" s="35"/>
      <c r="K79" s="35"/>
      <c r="L79" s="35"/>
      <c r="M79" s="35"/>
      <c r="N79" s="35"/>
      <c r="O79" s="35"/>
      <c r="P79" s="35"/>
      <c r="Q79" s="35"/>
      <c r="R79" s="35"/>
      <c r="S79" s="35"/>
      <c r="T79" s="35"/>
      <c r="U79" s="35"/>
      <c r="V79" s="35"/>
      <c r="W79" s="35"/>
      <c r="X79" s="35"/>
      <c r="Y79" s="35"/>
    </row>
    <row r="80" spans="1:25">
      <c r="A80" s="35"/>
      <c r="B80" s="35"/>
      <c r="C80" s="35"/>
      <c r="D80" s="35"/>
      <c r="E80" s="35"/>
      <c r="F80" s="35"/>
      <c r="G80" s="35"/>
      <c r="H80" s="35"/>
      <c r="I80" s="35"/>
      <c r="J80" s="35"/>
      <c r="K80" s="35"/>
      <c r="L80" s="35"/>
      <c r="M80" s="35"/>
      <c r="N80" s="35"/>
      <c r="O80" s="35"/>
      <c r="P80" s="35"/>
      <c r="Q80" s="35"/>
      <c r="R80" s="35"/>
      <c r="S80" s="35"/>
      <c r="T80" s="35"/>
      <c r="U80" s="35"/>
      <c r="V80" s="35"/>
      <c r="W80" s="35"/>
      <c r="X80" s="35"/>
      <c r="Y80" s="3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2"/>
  <sheetViews>
    <sheetView workbookViewId="0">
      <selection activeCell="I4" sqref="I4"/>
    </sheetView>
  </sheetViews>
  <sheetFormatPr defaultColWidth="8.85546875" defaultRowHeight="15"/>
  <cols>
    <col min="1" max="1" width="18.7109375" style="5" bestFit="1" customWidth="1"/>
    <col min="2" max="2" width="9.5703125" style="7" customWidth="1"/>
    <col min="3" max="3" width="10.140625" style="7" customWidth="1"/>
    <col min="4" max="4" width="9.140625" style="7" customWidth="1"/>
    <col min="5" max="5" width="8.7109375" style="8" customWidth="1"/>
    <col min="6" max="6" width="2.5703125" style="4" customWidth="1"/>
    <col min="7" max="7" width="9.7109375" style="7" customWidth="1"/>
    <col min="8" max="8" width="10.42578125" style="7" customWidth="1"/>
    <col min="9" max="9" width="8.85546875" style="7"/>
    <col min="10" max="10" width="8.7109375" style="7" customWidth="1"/>
    <col min="11" max="11" width="2.85546875" style="7" customWidth="1"/>
    <col min="12" max="12" width="86.5703125" style="4" customWidth="1"/>
    <col min="13" max="16384" width="8.85546875" style="4"/>
  </cols>
  <sheetData>
    <row r="1" spans="1:12">
      <c r="A1" s="5" t="s">
        <v>432</v>
      </c>
      <c r="B1" s="7" t="s">
        <v>462</v>
      </c>
    </row>
    <row r="2" spans="1:12">
      <c r="A2" s="1" t="s">
        <v>443</v>
      </c>
      <c r="B2" s="7" t="s">
        <v>579</v>
      </c>
    </row>
    <row r="3" spans="1:12">
      <c r="A3" s="1" t="s">
        <v>434</v>
      </c>
      <c r="B3" s="7" t="s">
        <v>463</v>
      </c>
    </row>
    <row r="5" spans="1:12" ht="31.5" customHeight="1">
      <c r="A5" s="39"/>
      <c r="B5" s="60" t="s">
        <v>464</v>
      </c>
      <c r="C5" s="60"/>
      <c r="D5" s="60"/>
      <c r="E5" s="60"/>
      <c r="F5" s="40"/>
      <c r="G5" s="60" t="s">
        <v>164</v>
      </c>
      <c r="H5" s="60"/>
      <c r="I5" s="60"/>
      <c r="J5" s="60"/>
      <c r="K5" s="41"/>
      <c r="L5" s="40"/>
    </row>
    <row r="6" spans="1:12" ht="15.75" customHeight="1">
      <c r="A6" s="59"/>
      <c r="B6" s="68" t="s">
        <v>165</v>
      </c>
      <c r="C6" s="68" t="s">
        <v>166</v>
      </c>
      <c r="D6" s="69"/>
      <c r="E6" s="68" t="s">
        <v>167</v>
      </c>
      <c r="F6" s="69"/>
      <c r="G6" s="68" t="s">
        <v>168</v>
      </c>
      <c r="H6" s="68" t="s">
        <v>166</v>
      </c>
      <c r="I6" s="69"/>
      <c r="J6" s="68" t="s">
        <v>169</v>
      </c>
      <c r="K6" s="42"/>
      <c r="L6" s="43" t="s">
        <v>141</v>
      </c>
    </row>
    <row r="7" spans="1:12">
      <c r="A7" s="61" t="s">
        <v>142</v>
      </c>
      <c r="B7" s="62">
        <v>0.183</v>
      </c>
      <c r="C7" s="62">
        <f>0.001</f>
        <v>1E-3</v>
      </c>
      <c r="D7" s="62"/>
      <c r="E7" s="62">
        <f>B7+C7</f>
        <v>0.184</v>
      </c>
      <c r="F7" s="63"/>
      <c r="G7" s="62">
        <v>0.24299999999999999</v>
      </c>
      <c r="H7" s="62">
        <f>0.001</f>
        <v>1E-3</v>
      </c>
      <c r="I7" s="62"/>
      <c r="J7" s="62">
        <v>0.24400000000000002</v>
      </c>
      <c r="K7" s="44"/>
      <c r="L7" s="45" t="s">
        <v>170</v>
      </c>
    </row>
    <row r="8" spans="1:12" ht="13.15" customHeight="1">
      <c r="A8" s="46"/>
      <c r="B8" s="46"/>
      <c r="C8" s="46"/>
      <c r="D8" s="46"/>
      <c r="E8" s="46"/>
      <c r="F8" s="46"/>
      <c r="G8" s="46"/>
      <c r="H8" s="46"/>
      <c r="I8" s="46"/>
      <c r="J8" s="46"/>
      <c r="K8" s="46"/>
      <c r="L8" s="46"/>
    </row>
    <row r="9" spans="1:12" ht="17.25" customHeight="1">
      <c r="A9" s="47"/>
      <c r="B9" s="64" t="s">
        <v>163</v>
      </c>
      <c r="C9" s="64"/>
      <c r="D9" s="64"/>
      <c r="E9" s="64"/>
      <c r="F9" s="48"/>
      <c r="G9" s="65" t="s">
        <v>171</v>
      </c>
      <c r="H9" s="65"/>
      <c r="I9" s="65"/>
      <c r="J9" s="65"/>
      <c r="K9" s="41"/>
      <c r="L9" s="40"/>
    </row>
    <row r="10" spans="1:12" s="5" customFormat="1" ht="55.9" customHeight="1">
      <c r="A10" s="49"/>
      <c r="B10" s="66" t="s">
        <v>172</v>
      </c>
      <c r="C10" s="66" t="s">
        <v>173</v>
      </c>
      <c r="D10" s="66" t="s">
        <v>174</v>
      </c>
      <c r="E10" s="66" t="s">
        <v>175</v>
      </c>
      <c r="F10" s="67"/>
      <c r="G10" s="66" t="s">
        <v>172</v>
      </c>
      <c r="H10" s="66" t="s">
        <v>173</v>
      </c>
      <c r="I10" s="66" t="s">
        <v>174</v>
      </c>
      <c r="J10" s="66" t="s">
        <v>176</v>
      </c>
      <c r="K10" s="50"/>
      <c r="L10" s="51" t="s">
        <v>141</v>
      </c>
    </row>
    <row r="11" spans="1:12">
      <c r="A11" s="52" t="s">
        <v>177</v>
      </c>
      <c r="B11" s="73">
        <f>AVERAGE(B12:B62)</f>
        <v>0.27096078431372544</v>
      </c>
      <c r="C11" s="73">
        <f>AVERAGE(C12:C62)</f>
        <v>6.0264353333333305E-2</v>
      </c>
      <c r="D11" s="73">
        <f>AVERAGE(D12:D62)</f>
        <v>0.32256658627450985</v>
      </c>
      <c r="E11" s="73">
        <f>AVERAGE(E12:E62)</f>
        <v>0.50656658627450957</v>
      </c>
      <c r="F11" s="74"/>
      <c r="G11" s="73">
        <f>AVERAGE(G12:G62)</f>
        <v>0.28699999999999992</v>
      </c>
      <c r="H11" s="73">
        <f>AVERAGE(H12:H62)</f>
        <v>6.4134406666666616E-2</v>
      </c>
      <c r="I11" s="73">
        <f>AVERAGE(I12:I62)</f>
        <v>0.34202055490196087</v>
      </c>
      <c r="J11" s="73">
        <f>AVERAGE(J12:J62)</f>
        <v>0.58602055490196081</v>
      </c>
      <c r="K11" s="44"/>
      <c r="L11" s="53"/>
    </row>
    <row r="12" spans="1:12" ht="60">
      <c r="A12" s="56" t="s">
        <v>63</v>
      </c>
      <c r="B12" s="75">
        <v>0.57899999999999996</v>
      </c>
      <c r="C12" s="75">
        <f>0.08+0.02+0.0022</f>
        <v>0.1022</v>
      </c>
      <c r="D12" s="75">
        <f t="shared" ref="D12:D59" si="0">$B12+$C12</f>
        <v>0.68119999999999992</v>
      </c>
      <c r="E12" s="75">
        <f t="shared" ref="E12:E62" si="1">$D12+$E$7</f>
        <v>0.86519999999999997</v>
      </c>
      <c r="F12" s="76"/>
      <c r="G12" s="75">
        <v>0.441</v>
      </c>
      <c r="H12" s="75">
        <f>0.345+0.02+0.0022</f>
        <v>0.36719999999999997</v>
      </c>
      <c r="I12" s="75">
        <f t="shared" ref="I12:I59" si="2">$G12+$H12</f>
        <v>0.80820000000000003</v>
      </c>
      <c r="J12" s="75">
        <f t="shared" ref="J12:J62" si="3">$I12+$J$7</f>
        <v>1.0522</v>
      </c>
      <c r="K12" s="55"/>
      <c r="L12" s="54" t="s">
        <v>248</v>
      </c>
    </row>
    <row r="13" spans="1:12" ht="60">
      <c r="A13" s="56" t="s">
        <v>14</v>
      </c>
      <c r="B13" s="75">
        <v>0.45400000000000001</v>
      </c>
      <c r="C13" s="75">
        <f>0.2+0.003+0.008</f>
        <v>0.21100000000000002</v>
      </c>
      <c r="D13" s="75">
        <f t="shared" si="0"/>
        <v>0.66500000000000004</v>
      </c>
      <c r="E13" s="75">
        <f t="shared" si="1"/>
        <v>0.84899999999999998</v>
      </c>
      <c r="F13" s="76"/>
      <c r="G13" s="75">
        <v>0.52900000000000003</v>
      </c>
      <c r="H13" s="75">
        <f>0.2+0.003+0.008</f>
        <v>0.21100000000000002</v>
      </c>
      <c r="I13" s="75">
        <f t="shared" si="2"/>
        <v>0.74</v>
      </c>
      <c r="J13" s="75">
        <f t="shared" si="3"/>
        <v>0.98399999999999999</v>
      </c>
      <c r="K13" s="55"/>
      <c r="L13" s="56" t="s">
        <v>178</v>
      </c>
    </row>
    <row r="14" spans="1:12" ht="75">
      <c r="A14" s="56" t="s">
        <v>179</v>
      </c>
      <c r="B14" s="75">
        <v>0.61099999999999999</v>
      </c>
      <c r="C14" s="75">
        <f>0.011</f>
        <v>1.0999999999999999E-2</v>
      </c>
      <c r="D14" s="75">
        <f t="shared" si="0"/>
        <v>0.622</v>
      </c>
      <c r="E14" s="75">
        <f t="shared" si="1"/>
        <v>0.80600000000000005</v>
      </c>
      <c r="F14" s="76"/>
      <c r="G14" s="75">
        <v>0.78500000000000003</v>
      </c>
      <c r="H14" s="75"/>
      <c r="I14" s="75">
        <f t="shared" si="2"/>
        <v>0.78500000000000003</v>
      </c>
      <c r="J14" s="75">
        <f t="shared" si="3"/>
        <v>1.0290000000000001</v>
      </c>
      <c r="K14" s="55"/>
      <c r="L14" s="56" t="s">
        <v>249</v>
      </c>
    </row>
    <row r="15" spans="1:12" ht="75">
      <c r="A15" s="56" t="s">
        <v>15</v>
      </c>
      <c r="B15" s="75">
        <v>0.34</v>
      </c>
      <c r="C15" s="75">
        <f>0.205+0.01</f>
        <v>0.215</v>
      </c>
      <c r="D15" s="75">
        <f t="shared" si="0"/>
        <v>0.55500000000000005</v>
      </c>
      <c r="E15" s="75">
        <f t="shared" si="1"/>
        <v>0.7390000000000001</v>
      </c>
      <c r="F15" s="76"/>
      <c r="G15" s="75">
        <v>0.56999999999999995</v>
      </c>
      <c r="H15" s="75">
        <f>0.01</f>
        <v>0.01</v>
      </c>
      <c r="I15" s="75">
        <f t="shared" si="2"/>
        <v>0.57999999999999996</v>
      </c>
      <c r="J15" s="75">
        <f t="shared" si="3"/>
        <v>0.82399999999999995</v>
      </c>
      <c r="K15" s="55"/>
      <c r="L15" s="56" t="s">
        <v>250</v>
      </c>
    </row>
    <row r="16" spans="1:12" ht="75">
      <c r="A16" s="56" t="s">
        <v>48</v>
      </c>
      <c r="B16" s="75">
        <v>0.49399999999999999</v>
      </c>
      <c r="C16" s="75">
        <f>0.0009523+0.000238+0.033</f>
        <v>3.41903E-2</v>
      </c>
      <c r="D16" s="75">
        <f t="shared" si="0"/>
        <v>0.5281903</v>
      </c>
      <c r="E16" s="75">
        <f t="shared" si="1"/>
        <v>0.71219030000000005</v>
      </c>
      <c r="F16" s="76"/>
      <c r="G16" s="75">
        <v>0.49399999999999999</v>
      </c>
      <c r="H16" s="75">
        <f>0.0009523+0.000238+0.033</f>
        <v>3.41903E-2</v>
      </c>
      <c r="I16" s="75">
        <f t="shared" si="2"/>
        <v>0.5281903</v>
      </c>
      <c r="J16" s="75">
        <f t="shared" si="3"/>
        <v>0.7721903</v>
      </c>
      <c r="K16" s="55"/>
      <c r="L16" s="56" t="s">
        <v>180</v>
      </c>
    </row>
    <row r="17" spans="1:12" ht="45">
      <c r="A17" s="56" t="s">
        <v>23</v>
      </c>
      <c r="B17" s="75">
        <v>0.28599999999999998</v>
      </c>
      <c r="C17" s="75">
        <f>0.181+0.01</f>
        <v>0.191</v>
      </c>
      <c r="D17" s="75">
        <f t="shared" si="0"/>
        <v>0.47699999999999998</v>
      </c>
      <c r="E17" s="75">
        <f t="shared" si="1"/>
        <v>0.66100000000000003</v>
      </c>
      <c r="F17" s="76"/>
      <c r="G17" s="75">
        <v>0.28599999999999998</v>
      </c>
      <c r="H17" s="75">
        <f>0.213+0.01</f>
        <v>0.223</v>
      </c>
      <c r="I17" s="75">
        <f t="shared" si="2"/>
        <v>0.50900000000000001</v>
      </c>
      <c r="J17" s="75">
        <f t="shared" si="3"/>
        <v>0.753</v>
      </c>
      <c r="K17" s="55"/>
      <c r="L17" s="56" t="s">
        <v>251</v>
      </c>
    </row>
    <row r="18" spans="1:12" ht="45">
      <c r="A18" s="56" t="s">
        <v>181</v>
      </c>
      <c r="B18" s="75">
        <v>0.31</v>
      </c>
      <c r="C18" s="75">
        <f>0.16+0.0019</f>
        <v>0.16190000000000002</v>
      </c>
      <c r="D18" s="75">
        <f t="shared" si="0"/>
        <v>0.47189999999999999</v>
      </c>
      <c r="E18" s="75">
        <f t="shared" si="1"/>
        <v>0.65589999999999993</v>
      </c>
      <c r="F18" s="76"/>
      <c r="G18" s="75">
        <v>0.3175</v>
      </c>
      <c r="H18" s="75">
        <f>0.16+0.0019</f>
        <v>0.16190000000000002</v>
      </c>
      <c r="I18" s="75">
        <f t="shared" si="2"/>
        <v>0.47940000000000005</v>
      </c>
      <c r="J18" s="75">
        <f t="shared" si="3"/>
        <v>0.72340000000000004</v>
      </c>
      <c r="K18" s="55"/>
      <c r="L18" s="56" t="s">
        <v>182</v>
      </c>
    </row>
    <row r="19" spans="1:12" ht="45">
      <c r="A19" s="56" t="s">
        <v>31</v>
      </c>
      <c r="B19" s="75">
        <v>0.105</v>
      </c>
      <c r="C19" s="75">
        <f>0.309+0.0005</f>
        <v>0.3095</v>
      </c>
      <c r="D19" s="75">
        <f t="shared" si="0"/>
        <v>0.41449999999999998</v>
      </c>
      <c r="E19" s="75">
        <f t="shared" si="1"/>
        <v>0.59850000000000003</v>
      </c>
      <c r="F19" s="76"/>
      <c r="G19" s="75">
        <v>0.13500000000000001</v>
      </c>
      <c r="H19" s="75">
        <f>0.349+0.0005</f>
        <v>0.34949999999999998</v>
      </c>
      <c r="I19" s="75">
        <f t="shared" si="2"/>
        <v>0.48449999999999999</v>
      </c>
      <c r="J19" s="75">
        <f t="shared" si="3"/>
        <v>0.72850000000000004</v>
      </c>
      <c r="K19" s="55"/>
      <c r="L19" s="56" t="s">
        <v>183</v>
      </c>
    </row>
    <row r="20" spans="1:12">
      <c r="A20" s="56" t="s">
        <v>184</v>
      </c>
      <c r="B20" s="75">
        <v>0.40500000000000003</v>
      </c>
      <c r="C20" s="75">
        <f>0.0025</f>
        <v>2.5000000000000001E-3</v>
      </c>
      <c r="D20" s="75">
        <f t="shared" si="0"/>
        <v>0.40750000000000003</v>
      </c>
      <c r="E20" s="75">
        <f t="shared" si="1"/>
        <v>0.59150000000000003</v>
      </c>
      <c r="F20" s="76"/>
      <c r="G20" s="75">
        <v>0.40500000000000003</v>
      </c>
      <c r="H20" s="75">
        <f>0.0025</f>
        <v>2.5000000000000001E-3</v>
      </c>
      <c r="I20" s="75">
        <f t="shared" si="2"/>
        <v>0.40750000000000003</v>
      </c>
      <c r="J20" s="75">
        <f t="shared" si="3"/>
        <v>0.65150000000000008</v>
      </c>
      <c r="K20" s="55"/>
      <c r="L20" s="56" t="s">
        <v>185</v>
      </c>
    </row>
    <row r="21" spans="1:12" ht="30">
      <c r="A21" s="56" t="s">
        <v>47</v>
      </c>
      <c r="B21" s="75">
        <v>0.29799999999999999</v>
      </c>
      <c r="C21" s="75">
        <f>0.006+0.087</f>
        <v>9.2999999999999999E-2</v>
      </c>
      <c r="D21" s="75">
        <f t="shared" si="0"/>
        <v>0.39100000000000001</v>
      </c>
      <c r="E21" s="75">
        <f t="shared" si="1"/>
        <v>0.57499999999999996</v>
      </c>
      <c r="F21" s="76"/>
      <c r="G21" s="75">
        <v>0.308</v>
      </c>
      <c r="H21" s="75">
        <f>0.006+0.088</f>
        <v>9.4E-2</v>
      </c>
      <c r="I21" s="75">
        <f t="shared" si="2"/>
        <v>0.40200000000000002</v>
      </c>
      <c r="J21" s="75">
        <f t="shared" si="3"/>
        <v>0.64600000000000002</v>
      </c>
      <c r="K21" s="55"/>
      <c r="L21" s="56" t="s">
        <v>186</v>
      </c>
    </row>
    <row r="22" spans="1:12" ht="45">
      <c r="A22" s="56" t="s">
        <v>187</v>
      </c>
      <c r="B22" s="75">
        <v>0.38500000000000001</v>
      </c>
      <c r="C22" s="75"/>
      <c r="D22" s="75">
        <f t="shared" si="0"/>
        <v>0.38500000000000001</v>
      </c>
      <c r="E22" s="75">
        <f t="shared" si="1"/>
        <v>0.56899999999999995</v>
      </c>
      <c r="F22" s="76"/>
      <c r="G22" s="75">
        <v>0.47</v>
      </c>
      <c r="H22" s="75"/>
      <c r="I22" s="75">
        <f t="shared" si="2"/>
        <v>0.47</v>
      </c>
      <c r="J22" s="75">
        <f t="shared" si="3"/>
        <v>0.71399999999999997</v>
      </c>
      <c r="K22" s="55"/>
      <c r="L22" s="56" t="s">
        <v>188</v>
      </c>
    </row>
    <row r="23" spans="1:12" ht="30">
      <c r="A23" s="56" t="s">
        <v>70</v>
      </c>
      <c r="B23" s="75">
        <v>0.37</v>
      </c>
      <c r="C23" s="75">
        <f>0.01+0.0012</f>
        <v>1.12E-2</v>
      </c>
      <c r="D23" s="75">
        <f t="shared" si="0"/>
        <v>0.38119999999999998</v>
      </c>
      <c r="E23" s="75">
        <f t="shared" si="1"/>
        <v>0.56519999999999992</v>
      </c>
      <c r="F23" s="76"/>
      <c r="G23" s="75">
        <v>0.37</v>
      </c>
      <c r="H23" s="75">
        <f>0.01+0.0012</f>
        <v>1.12E-2</v>
      </c>
      <c r="I23" s="75">
        <f t="shared" si="2"/>
        <v>0.38119999999999998</v>
      </c>
      <c r="J23" s="75">
        <f t="shared" si="3"/>
        <v>0.62519999999999998</v>
      </c>
      <c r="K23" s="55"/>
      <c r="L23" s="56" t="s">
        <v>189</v>
      </c>
    </row>
    <row r="24" spans="1:12" ht="30">
      <c r="A24" s="56" t="s">
        <v>38</v>
      </c>
      <c r="B24" s="75">
        <v>0.38</v>
      </c>
      <c r="C24" s="75"/>
      <c r="D24" s="75">
        <f t="shared" si="0"/>
        <v>0.38</v>
      </c>
      <c r="E24" s="75">
        <f t="shared" si="1"/>
        <v>0.56400000000000006</v>
      </c>
      <c r="F24" s="76"/>
      <c r="G24" s="75">
        <v>0.38</v>
      </c>
      <c r="H24" s="75"/>
      <c r="I24" s="75">
        <f t="shared" si="2"/>
        <v>0.38</v>
      </c>
      <c r="J24" s="75">
        <f t="shared" si="3"/>
        <v>0.624</v>
      </c>
      <c r="K24" s="55"/>
      <c r="L24" s="56" t="s">
        <v>190</v>
      </c>
    </row>
    <row r="25" spans="1:12" ht="120">
      <c r="A25" s="56" t="s">
        <v>10</v>
      </c>
      <c r="B25" s="75">
        <v>0.04</v>
      </c>
      <c r="C25" s="75">
        <f>0.162+0.00125+0.06+0.089+0.00048+0.00119+0.01904</f>
        <v>0.33296000000000003</v>
      </c>
      <c r="D25" s="75">
        <f t="shared" si="0"/>
        <v>0.37296000000000001</v>
      </c>
      <c r="E25" s="75">
        <f t="shared" si="1"/>
        <v>0.55696000000000001</v>
      </c>
      <c r="F25" s="76"/>
      <c r="G25" s="75">
        <v>0.04</v>
      </c>
      <c r="H25" s="75">
        <f>0.162+0.01+0.06+0.089+0.00048+0.00119+0.01904</f>
        <v>0.34171000000000001</v>
      </c>
      <c r="I25" s="75">
        <f t="shared" si="2"/>
        <v>0.38170999999999999</v>
      </c>
      <c r="J25" s="75">
        <f t="shared" si="3"/>
        <v>0.62570999999999999</v>
      </c>
      <c r="K25" s="55"/>
      <c r="L25" s="56" t="s">
        <v>191</v>
      </c>
    </row>
    <row r="26" spans="1:12">
      <c r="A26" s="56" t="s">
        <v>192</v>
      </c>
      <c r="B26" s="75">
        <v>0.20499999999999999</v>
      </c>
      <c r="C26" s="75">
        <v>0.16700000000000001</v>
      </c>
      <c r="D26" s="75">
        <f t="shared" si="0"/>
        <v>0.372</v>
      </c>
      <c r="E26" s="75">
        <f t="shared" si="1"/>
        <v>0.55600000000000005</v>
      </c>
      <c r="F26" s="76"/>
      <c r="G26" s="75">
        <v>0.20499999999999999</v>
      </c>
      <c r="H26" s="75">
        <v>0.16700000000000001</v>
      </c>
      <c r="I26" s="75">
        <f t="shared" si="2"/>
        <v>0.372</v>
      </c>
      <c r="J26" s="75">
        <f t="shared" si="3"/>
        <v>0.61599999999999999</v>
      </c>
      <c r="K26" s="55"/>
      <c r="L26" s="56" t="s">
        <v>193</v>
      </c>
    </row>
    <row r="27" spans="1:12">
      <c r="A27" s="56" t="s">
        <v>194</v>
      </c>
      <c r="B27" s="75">
        <v>0.34499999999999997</v>
      </c>
      <c r="C27" s="75">
        <f>0.0065</f>
        <v>6.4999999999999997E-3</v>
      </c>
      <c r="D27" s="75">
        <f t="shared" si="0"/>
        <v>0.35149999999999998</v>
      </c>
      <c r="E27" s="75">
        <f t="shared" si="1"/>
        <v>0.53549999999999998</v>
      </c>
      <c r="F27" s="76"/>
      <c r="G27" s="75">
        <v>0.34499999999999997</v>
      </c>
      <c r="H27" s="75">
        <f>0.0065</f>
        <v>6.4999999999999997E-3</v>
      </c>
      <c r="I27" s="75">
        <f t="shared" si="2"/>
        <v>0.35149999999999998</v>
      </c>
      <c r="J27" s="75">
        <f t="shared" si="3"/>
        <v>0.59550000000000003</v>
      </c>
      <c r="K27" s="55"/>
      <c r="L27" s="56" t="s">
        <v>195</v>
      </c>
    </row>
    <row r="28" spans="1:12">
      <c r="A28" s="56" t="s">
        <v>196</v>
      </c>
      <c r="B28" s="75">
        <v>0.23499999999999999</v>
      </c>
      <c r="C28" s="75">
        <v>0.107</v>
      </c>
      <c r="D28" s="75">
        <f t="shared" si="0"/>
        <v>0.34199999999999997</v>
      </c>
      <c r="E28" s="75">
        <f t="shared" si="1"/>
        <v>0.52600000000000002</v>
      </c>
      <c r="F28" s="76"/>
      <c r="G28" s="75">
        <v>0.23499999999999999</v>
      </c>
      <c r="H28" s="75">
        <v>0.107</v>
      </c>
      <c r="I28" s="75">
        <f t="shared" si="2"/>
        <v>0.34199999999999997</v>
      </c>
      <c r="J28" s="75">
        <f t="shared" si="3"/>
        <v>0.58599999999999997</v>
      </c>
      <c r="K28" s="55"/>
      <c r="L28" s="56" t="s">
        <v>197</v>
      </c>
    </row>
    <row r="29" spans="1:12" ht="30">
      <c r="A29" s="56" t="s">
        <v>27</v>
      </c>
      <c r="B29" s="75">
        <v>0.33</v>
      </c>
      <c r="C29" s="75">
        <f>0.0075</f>
        <v>7.4999999999999997E-3</v>
      </c>
      <c r="D29" s="75">
        <f t="shared" si="0"/>
        <v>0.33750000000000002</v>
      </c>
      <c r="E29" s="75">
        <f t="shared" si="1"/>
        <v>0.52150000000000007</v>
      </c>
      <c r="F29" s="76"/>
      <c r="G29" s="75">
        <v>0.29749999999999999</v>
      </c>
      <c r="H29" s="75">
        <f>0.0075</f>
        <v>7.4999999999999997E-3</v>
      </c>
      <c r="I29" s="75">
        <f t="shared" si="2"/>
        <v>0.30499999999999999</v>
      </c>
      <c r="J29" s="75">
        <f t="shared" si="3"/>
        <v>0.54900000000000004</v>
      </c>
      <c r="K29" s="55"/>
      <c r="L29" s="56" t="s">
        <v>198</v>
      </c>
    </row>
    <row r="30" spans="1:12">
      <c r="A30" s="56" t="s">
        <v>199</v>
      </c>
      <c r="B30" s="75">
        <v>0.32</v>
      </c>
      <c r="C30" s="75">
        <f>0.01</f>
        <v>0.01</v>
      </c>
      <c r="D30" s="75">
        <f t="shared" si="0"/>
        <v>0.33</v>
      </c>
      <c r="E30" s="75">
        <f t="shared" si="1"/>
        <v>0.51400000000000001</v>
      </c>
      <c r="F30" s="76"/>
      <c r="G30" s="75">
        <v>0.32</v>
      </c>
      <c r="H30" s="75">
        <f>0.01</f>
        <v>0.01</v>
      </c>
      <c r="I30" s="75">
        <f t="shared" si="2"/>
        <v>0.33</v>
      </c>
      <c r="J30" s="75">
        <f t="shared" si="3"/>
        <v>0.57400000000000007</v>
      </c>
      <c r="K30" s="55"/>
      <c r="L30" s="56" t="s">
        <v>200</v>
      </c>
    </row>
    <row r="31" spans="1:12">
      <c r="A31" s="56" t="s">
        <v>74</v>
      </c>
      <c r="B31" s="75">
        <v>0.309</v>
      </c>
      <c r="C31" s="75">
        <f>0.02</f>
        <v>0.02</v>
      </c>
      <c r="D31" s="75">
        <f t="shared" si="0"/>
        <v>0.32900000000000001</v>
      </c>
      <c r="E31" s="75">
        <f t="shared" si="1"/>
        <v>0.51300000000000001</v>
      </c>
      <c r="F31" s="76"/>
      <c r="G31" s="75">
        <v>0.309</v>
      </c>
      <c r="H31" s="75">
        <f>0.02</f>
        <v>0.02</v>
      </c>
      <c r="I31" s="75">
        <f t="shared" si="2"/>
        <v>0.32900000000000001</v>
      </c>
      <c r="J31" s="75">
        <f t="shared" si="3"/>
        <v>0.57300000000000006</v>
      </c>
      <c r="K31" s="55"/>
      <c r="L31" s="56" t="s">
        <v>201</v>
      </c>
    </row>
    <row r="32" spans="1:12" ht="45">
      <c r="A32" s="56" t="s">
        <v>202</v>
      </c>
      <c r="B32" s="75">
        <v>0.121</v>
      </c>
      <c r="C32" s="75">
        <f>0.0602+0.134+0.01</f>
        <v>0.20420000000000002</v>
      </c>
      <c r="D32" s="75">
        <f t="shared" si="0"/>
        <v>0.32520000000000004</v>
      </c>
      <c r="E32" s="75">
        <f t="shared" si="1"/>
        <v>0.5092000000000001</v>
      </c>
      <c r="F32" s="76"/>
      <c r="G32" s="75">
        <v>0.28000000000000003</v>
      </c>
      <c r="H32" s="75">
        <f>0.01+0.03</f>
        <v>0.04</v>
      </c>
      <c r="I32" s="75">
        <f t="shared" si="2"/>
        <v>0.32</v>
      </c>
      <c r="J32" s="75">
        <f t="shared" si="3"/>
        <v>0.56400000000000006</v>
      </c>
      <c r="K32" s="55"/>
      <c r="L32" s="56" t="s">
        <v>203</v>
      </c>
    </row>
    <row r="33" spans="1:12" ht="49.9" customHeight="1">
      <c r="A33" s="56" t="s">
        <v>204</v>
      </c>
      <c r="B33" s="75">
        <v>0.312</v>
      </c>
      <c r="C33" s="75">
        <f>0.0075</f>
        <v>7.4999999999999997E-3</v>
      </c>
      <c r="D33" s="75">
        <f t="shared" si="0"/>
        <v>0.31950000000000001</v>
      </c>
      <c r="E33" s="75">
        <f t="shared" si="1"/>
        <v>0.50350000000000006</v>
      </c>
      <c r="F33" s="76"/>
      <c r="G33" s="75">
        <v>0.35</v>
      </c>
      <c r="H33" s="75">
        <f>0.0075</f>
        <v>7.4999999999999997E-3</v>
      </c>
      <c r="I33" s="75">
        <f t="shared" si="2"/>
        <v>0.35749999999999998</v>
      </c>
      <c r="J33" s="75">
        <f t="shared" si="3"/>
        <v>0.60150000000000003</v>
      </c>
      <c r="K33" s="55"/>
      <c r="L33" s="56" t="s">
        <v>205</v>
      </c>
    </row>
    <row r="34" spans="1:12" ht="105">
      <c r="A34" s="56" t="s">
        <v>67</v>
      </c>
      <c r="B34" s="75">
        <v>0.3</v>
      </c>
      <c r="C34" s="75">
        <f>0.0140476</f>
        <v>1.40476E-2</v>
      </c>
      <c r="D34" s="75">
        <f t="shared" si="0"/>
        <v>0.31404759999999998</v>
      </c>
      <c r="E34" s="75">
        <f t="shared" si="1"/>
        <v>0.49804759999999998</v>
      </c>
      <c r="F34" s="76"/>
      <c r="G34" s="75">
        <v>0.312</v>
      </c>
      <c r="H34" s="75">
        <v>6.7000000000000002E-3</v>
      </c>
      <c r="I34" s="75">
        <f t="shared" si="2"/>
        <v>0.31869999999999998</v>
      </c>
      <c r="J34" s="75">
        <f t="shared" si="3"/>
        <v>0.56269999999999998</v>
      </c>
      <c r="K34" s="55"/>
      <c r="L34" s="56" t="s">
        <v>206</v>
      </c>
    </row>
    <row r="35" spans="1:12" ht="30">
      <c r="A35" s="56" t="s">
        <v>68</v>
      </c>
      <c r="B35" s="75">
        <v>0.28499999999999998</v>
      </c>
      <c r="C35" s="75">
        <f>0.02+0.001</f>
        <v>2.1000000000000001E-2</v>
      </c>
      <c r="D35" s="75">
        <f t="shared" si="0"/>
        <v>0.30599999999999999</v>
      </c>
      <c r="E35" s="75">
        <f t="shared" si="1"/>
        <v>0.49</v>
      </c>
      <c r="F35" s="76"/>
      <c r="G35" s="75">
        <v>0.28499999999999998</v>
      </c>
      <c r="H35" s="75">
        <f>0.02+0.001</f>
        <v>2.1000000000000001E-2</v>
      </c>
      <c r="I35" s="75">
        <f t="shared" si="2"/>
        <v>0.30599999999999999</v>
      </c>
      <c r="J35" s="75">
        <f t="shared" si="3"/>
        <v>0.55000000000000004</v>
      </c>
      <c r="K35" s="55"/>
      <c r="L35" s="56" t="s">
        <v>207</v>
      </c>
    </row>
    <row r="36" spans="1:12" ht="45">
      <c r="A36" s="56" t="s">
        <v>208</v>
      </c>
      <c r="B36" s="75">
        <v>0.28699999999999998</v>
      </c>
      <c r="C36" s="75">
        <f>0.014</f>
        <v>1.4E-2</v>
      </c>
      <c r="D36" s="75">
        <f t="shared" si="0"/>
        <v>0.30099999999999999</v>
      </c>
      <c r="E36" s="75">
        <f t="shared" si="1"/>
        <v>0.48499999999999999</v>
      </c>
      <c r="F36" s="76"/>
      <c r="G36" s="75">
        <v>0.25700000000000001</v>
      </c>
      <c r="H36" s="75">
        <f>0.014</f>
        <v>1.4E-2</v>
      </c>
      <c r="I36" s="75">
        <f t="shared" si="2"/>
        <v>0.27100000000000002</v>
      </c>
      <c r="J36" s="75">
        <f t="shared" si="3"/>
        <v>0.51500000000000001</v>
      </c>
      <c r="K36" s="55"/>
      <c r="L36" s="57" t="s">
        <v>209</v>
      </c>
    </row>
    <row r="37" spans="1:12">
      <c r="A37" s="56" t="s">
        <v>71</v>
      </c>
      <c r="B37" s="75">
        <v>0.28000000000000003</v>
      </c>
      <c r="C37" s="75">
        <f>0.02</f>
        <v>0.02</v>
      </c>
      <c r="D37" s="75">
        <f t="shared" si="0"/>
        <v>0.30000000000000004</v>
      </c>
      <c r="E37" s="75">
        <f t="shared" si="1"/>
        <v>0.48400000000000004</v>
      </c>
      <c r="F37" s="76"/>
      <c r="G37" s="75">
        <v>0.28000000000000003</v>
      </c>
      <c r="H37" s="75">
        <f>0.02</f>
        <v>0.02</v>
      </c>
      <c r="I37" s="75">
        <f t="shared" si="2"/>
        <v>0.30000000000000004</v>
      </c>
      <c r="J37" s="75">
        <f t="shared" si="3"/>
        <v>0.54400000000000004</v>
      </c>
      <c r="K37" s="55"/>
      <c r="L37" s="56" t="s">
        <v>210</v>
      </c>
    </row>
    <row r="38" spans="1:12" ht="60">
      <c r="A38" s="56" t="s">
        <v>16</v>
      </c>
      <c r="B38" s="75">
        <v>0.3</v>
      </c>
      <c r="C38" s="75"/>
      <c r="D38" s="75">
        <f t="shared" si="0"/>
        <v>0.3</v>
      </c>
      <c r="E38" s="75">
        <f t="shared" si="1"/>
        <v>0.48399999999999999</v>
      </c>
      <c r="F38" s="76"/>
      <c r="G38" s="75">
        <v>0.32500000000000001</v>
      </c>
      <c r="H38" s="75"/>
      <c r="I38" s="75">
        <f t="shared" si="2"/>
        <v>0.32500000000000001</v>
      </c>
      <c r="J38" s="75">
        <f t="shared" si="3"/>
        <v>0.56900000000000006</v>
      </c>
      <c r="K38" s="55"/>
      <c r="L38" s="56" t="s">
        <v>211</v>
      </c>
    </row>
    <row r="39" spans="1:12" ht="30">
      <c r="A39" s="56" t="s">
        <v>212</v>
      </c>
      <c r="B39" s="75">
        <v>0.28999999999999998</v>
      </c>
      <c r="C39" s="75">
        <f>0.009</f>
        <v>8.9999999999999993E-3</v>
      </c>
      <c r="D39" s="75">
        <f t="shared" si="0"/>
        <v>0.29899999999999999</v>
      </c>
      <c r="E39" s="75">
        <f t="shared" si="1"/>
        <v>0.48299999999999998</v>
      </c>
      <c r="F39" s="76"/>
      <c r="G39" s="75">
        <v>0.28999999999999998</v>
      </c>
      <c r="H39" s="75">
        <f>0.003</f>
        <v>3.0000000000000001E-3</v>
      </c>
      <c r="I39" s="75">
        <f t="shared" si="2"/>
        <v>0.29299999999999998</v>
      </c>
      <c r="J39" s="75">
        <f t="shared" si="3"/>
        <v>0.53700000000000003</v>
      </c>
      <c r="K39" s="55"/>
      <c r="L39" s="56" t="s">
        <v>213</v>
      </c>
    </row>
    <row r="40" spans="1:12" ht="45">
      <c r="A40" s="56" t="s">
        <v>214</v>
      </c>
      <c r="B40" s="75">
        <v>0.28000000000000003</v>
      </c>
      <c r="C40" s="75">
        <v>1.2E-2</v>
      </c>
      <c r="D40" s="75">
        <f t="shared" si="0"/>
        <v>0.29200000000000004</v>
      </c>
      <c r="E40" s="75">
        <f t="shared" si="1"/>
        <v>0.47600000000000003</v>
      </c>
      <c r="F40" s="76"/>
      <c r="G40" s="75">
        <v>0.28999999999999998</v>
      </c>
      <c r="H40" s="75">
        <f>0.0075+0.012</f>
        <v>1.95E-2</v>
      </c>
      <c r="I40" s="75">
        <f t="shared" si="2"/>
        <v>0.3095</v>
      </c>
      <c r="J40" s="75">
        <f t="shared" si="3"/>
        <v>0.55349999999999999</v>
      </c>
      <c r="K40" s="55"/>
      <c r="L40" s="56" t="s">
        <v>215</v>
      </c>
    </row>
    <row r="41" spans="1:12">
      <c r="A41" s="56" t="s">
        <v>216</v>
      </c>
      <c r="B41" s="75">
        <v>0.28000000000000003</v>
      </c>
      <c r="C41" s="75">
        <f>0.0025+0.005</f>
        <v>7.4999999999999997E-3</v>
      </c>
      <c r="D41" s="75">
        <f t="shared" si="0"/>
        <v>0.28750000000000003</v>
      </c>
      <c r="E41" s="75">
        <f t="shared" si="1"/>
        <v>0.47150000000000003</v>
      </c>
      <c r="F41" s="76"/>
      <c r="G41" s="75">
        <v>0.28000000000000003</v>
      </c>
      <c r="H41" s="75">
        <f>0.0025+0.005</f>
        <v>7.4999999999999997E-3</v>
      </c>
      <c r="I41" s="75">
        <f t="shared" si="2"/>
        <v>0.28750000000000003</v>
      </c>
      <c r="J41" s="75">
        <f t="shared" si="3"/>
        <v>0.53150000000000008</v>
      </c>
      <c r="K41" s="55"/>
      <c r="L41" s="56" t="s">
        <v>217</v>
      </c>
    </row>
    <row r="42" spans="1:12">
      <c r="A42" s="56" t="s">
        <v>72</v>
      </c>
      <c r="B42" s="75">
        <v>0.26</v>
      </c>
      <c r="C42" s="75">
        <f>0.01+0.004</f>
        <v>1.4E-2</v>
      </c>
      <c r="D42" s="75">
        <f t="shared" si="0"/>
        <v>0.27400000000000002</v>
      </c>
      <c r="E42" s="75">
        <f t="shared" si="1"/>
        <v>0.45800000000000002</v>
      </c>
      <c r="F42" s="76"/>
      <c r="G42" s="75">
        <v>0.27</v>
      </c>
      <c r="H42" s="75">
        <f>0.01+0.004</f>
        <v>1.4E-2</v>
      </c>
      <c r="I42" s="75">
        <f t="shared" si="2"/>
        <v>0.28400000000000003</v>
      </c>
      <c r="J42" s="75">
        <f t="shared" si="3"/>
        <v>0.52800000000000002</v>
      </c>
      <c r="K42" s="55"/>
      <c r="L42" s="56" t="s">
        <v>218</v>
      </c>
    </row>
    <row r="43" spans="1:12" ht="45">
      <c r="A43" s="56" t="s">
        <v>22</v>
      </c>
      <c r="B43" s="75">
        <v>0.24</v>
      </c>
      <c r="C43" s="75">
        <f>0.030799+0.0012</f>
        <v>3.1999E-2</v>
      </c>
      <c r="D43" s="75">
        <f t="shared" si="0"/>
        <v>0.27199899999999999</v>
      </c>
      <c r="E43" s="75">
        <f t="shared" si="1"/>
        <v>0.45599899999999999</v>
      </c>
      <c r="F43" s="76"/>
      <c r="G43" s="75">
        <v>0.24</v>
      </c>
      <c r="H43" s="75">
        <f>0.030799+0.0012</f>
        <v>3.1999E-2</v>
      </c>
      <c r="I43" s="75">
        <f t="shared" si="2"/>
        <v>0.27199899999999999</v>
      </c>
      <c r="J43" s="75">
        <f t="shared" si="3"/>
        <v>0.51599899999999999</v>
      </c>
      <c r="K43" s="55"/>
      <c r="L43" s="56" t="s">
        <v>252</v>
      </c>
    </row>
    <row r="44" spans="1:12" ht="60">
      <c r="A44" s="56" t="s">
        <v>65</v>
      </c>
      <c r="B44" s="75">
        <v>0.22</v>
      </c>
      <c r="C44" s="75">
        <f>0.03+0.00625+0.003125</f>
        <v>3.9375E-2</v>
      </c>
      <c r="D44" s="75">
        <f t="shared" si="0"/>
        <v>0.25937500000000002</v>
      </c>
      <c r="E44" s="75">
        <f t="shared" si="1"/>
        <v>0.44337500000000002</v>
      </c>
      <c r="F44" s="76"/>
      <c r="G44" s="75">
        <v>0.20499999999999999</v>
      </c>
      <c r="H44" s="75">
        <f>0.03+0.03+0.00625+0.003125</f>
        <v>6.9375000000000006E-2</v>
      </c>
      <c r="I44" s="75">
        <f t="shared" si="2"/>
        <v>0.27437499999999998</v>
      </c>
      <c r="J44" s="75">
        <f t="shared" si="3"/>
        <v>0.51837500000000003</v>
      </c>
      <c r="K44" s="55"/>
      <c r="L44" s="56" t="s">
        <v>219</v>
      </c>
    </row>
    <row r="45" spans="1:12" ht="30">
      <c r="A45" s="56" t="s">
        <v>220</v>
      </c>
      <c r="B45" s="75">
        <v>0.24</v>
      </c>
      <c r="C45" s="75">
        <f>0.0003+0.01</f>
        <v>1.03E-2</v>
      </c>
      <c r="D45" s="75">
        <f t="shared" si="0"/>
        <v>0.25029999999999997</v>
      </c>
      <c r="E45" s="75">
        <f t="shared" si="1"/>
        <v>0.43429999999999996</v>
      </c>
      <c r="F45" s="76"/>
      <c r="G45" s="75">
        <v>0.26</v>
      </c>
      <c r="H45" s="75">
        <f>0.0003+0.01</f>
        <v>1.03E-2</v>
      </c>
      <c r="I45" s="75">
        <f t="shared" si="2"/>
        <v>0.27029999999999998</v>
      </c>
      <c r="J45" s="75">
        <f t="shared" si="3"/>
        <v>0.51429999999999998</v>
      </c>
      <c r="K45" s="55"/>
      <c r="L45" s="56" t="s">
        <v>221</v>
      </c>
    </row>
    <row r="46" spans="1:12" ht="90">
      <c r="A46" s="56" t="s">
        <v>7</v>
      </c>
      <c r="B46" s="75">
        <v>0.25</v>
      </c>
      <c r="C46" s="75"/>
      <c r="D46" s="75">
        <f t="shared" si="0"/>
        <v>0.25</v>
      </c>
      <c r="E46" s="75">
        <f t="shared" si="1"/>
        <v>0.434</v>
      </c>
      <c r="F46" s="76"/>
      <c r="G46" s="75">
        <v>0.28999999999999998</v>
      </c>
      <c r="H46" s="75">
        <v>0.20200000000000001</v>
      </c>
      <c r="I46" s="75">
        <f t="shared" si="2"/>
        <v>0.49199999999999999</v>
      </c>
      <c r="J46" s="75">
        <f t="shared" si="3"/>
        <v>0.73599999999999999</v>
      </c>
      <c r="K46" s="55"/>
      <c r="L46" s="56" t="s">
        <v>253</v>
      </c>
    </row>
    <row r="47" spans="1:12" ht="30">
      <c r="A47" s="56" t="s">
        <v>222</v>
      </c>
      <c r="B47" s="75">
        <v>0.245</v>
      </c>
      <c r="C47" s="75">
        <f>0.0007+0.004</f>
        <v>4.7000000000000002E-3</v>
      </c>
      <c r="D47" s="75">
        <f t="shared" si="0"/>
        <v>0.24970000000000001</v>
      </c>
      <c r="E47" s="75">
        <f t="shared" si="1"/>
        <v>0.43369999999999997</v>
      </c>
      <c r="F47" s="76"/>
      <c r="G47" s="75">
        <v>0.245</v>
      </c>
      <c r="H47" s="75">
        <f>0.0007+0.004</f>
        <v>4.7000000000000002E-3</v>
      </c>
      <c r="I47" s="75">
        <f t="shared" si="2"/>
        <v>0.24970000000000001</v>
      </c>
      <c r="J47" s="75">
        <f t="shared" si="3"/>
        <v>0.49370000000000003</v>
      </c>
      <c r="K47" s="55"/>
      <c r="L47" s="56" t="s">
        <v>223</v>
      </c>
    </row>
    <row r="48" spans="1:12" ht="45">
      <c r="A48" s="56" t="s">
        <v>4</v>
      </c>
      <c r="B48" s="75">
        <v>0.246</v>
      </c>
      <c r="C48" s="75">
        <f>0.003</f>
        <v>3.0000000000000001E-3</v>
      </c>
      <c r="D48" s="75">
        <f t="shared" si="0"/>
        <v>0.249</v>
      </c>
      <c r="E48" s="75">
        <f t="shared" si="1"/>
        <v>0.433</v>
      </c>
      <c r="F48" s="76"/>
      <c r="G48" s="75">
        <v>0.28399999999999997</v>
      </c>
      <c r="H48" s="75">
        <f>0.003</f>
        <v>3.0000000000000001E-3</v>
      </c>
      <c r="I48" s="75">
        <f t="shared" si="2"/>
        <v>0.28699999999999998</v>
      </c>
      <c r="J48" s="75">
        <f t="shared" si="3"/>
        <v>0.53100000000000003</v>
      </c>
      <c r="K48" s="55"/>
      <c r="L48" s="56" t="s">
        <v>224</v>
      </c>
    </row>
    <row r="49" spans="1:12">
      <c r="A49" s="59" t="s">
        <v>75</v>
      </c>
      <c r="B49" s="77">
        <v>0.23</v>
      </c>
      <c r="C49" s="77">
        <f>0.01</f>
        <v>0.01</v>
      </c>
      <c r="D49" s="77">
        <f t="shared" si="0"/>
        <v>0.24000000000000002</v>
      </c>
      <c r="E49" s="77">
        <f t="shared" si="1"/>
        <v>0.42400000000000004</v>
      </c>
      <c r="F49" s="76"/>
      <c r="G49" s="77">
        <v>0.23</v>
      </c>
      <c r="H49" s="77">
        <f>0.01</f>
        <v>0.01</v>
      </c>
      <c r="I49" s="77">
        <f t="shared" si="2"/>
        <v>0.24000000000000002</v>
      </c>
      <c r="J49" s="77">
        <f t="shared" si="3"/>
        <v>0.48400000000000004</v>
      </c>
      <c r="K49" s="58"/>
      <c r="L49" s="59" t="s">
        <v>225</v>
      </c>
    </row>
    <row r="50" spans="1:12" ht="45">
      <c r="A50" s="56" t="s">
        <v>146</v>
      </c>
      <c r="B50" s="75">
        <v>0.222</v>
      </c>
      <c r="C50" s="75">
        <f>0.015+0.00125</f>
        <v>1.6250000000000001E-2</v>
      </c>
      <c r="D50" s="75">
        <f t="shared" si="0"/>
        <v>0.23825000000000002</v>
      </c>
      <c r="E50" s="75">
        <f t="shared" si="1"/>
        <v>0.42225000000000001</v>
      </c>
      <c r="F50" s="76"/>
      <c r="G50" s="75">
        <v>0.222</v>
      </c>
      <c r="H50" s="75">
        <f>0.015+0.00125</f>
        <v>1.6250000000000001E-2</v>
      </c>
      <c r="I50" s="75">
        <f t="shared" si="2"/>
        <v>0.23825000000000002</v>
      </c>
      <c r="J50" s="75">
        <f t="shared" si="3"/>
        <v>0.48225000000000007</v>
      </c>
      <c r="K50" s="55"/>
      <c r="L50" s="56" t="s">
        <v>226</v>
      </c>
    </row>
    <row r="51" spans="1:12" ht="60">
      <c r="A51" s="56" t="s">
        <v>227</v>
      </c>
      <c r="B51" s="75">
        <v>0.23</v>
      </c>
      <c r="C51" s="75">
        <f>0.00055+0.0075</f>
        <v>8.0499999999999999E-3</v>
      </c>
      <c r="D51" s="75">
        <f t="shared" si="0"/>
        <v>0.23805000000000001</v>
      </c>
      <c r="E51" s="75">
        <f t="shared" si="1"/>
        <v>0.42205000000000004</v>
      </c>
      <c r="F51" s="76"/>
      <c r="G51" s="75">
        <v>0.27</v>
      </c>
      <c r="H51" s="75">
        <f>0.0075</f>
        <v>7.4999999999999997E-3</v>
      </c>
      <c r="I51" s="75">
        <f t="shared" si="2"/>
        <v>0.27750000000000002</v>
      </c>
      <c r="J51" s="75">
        <f t="shared" si="3"/>
        <v>0.52150000000000007</v>
      </c>
      <c r="K51" s="55"/>
      <c r="L51" s="56" t="s">
        <v>228</v>
      </c>
    </row>
    <row r="52" spans="1:12">
      <c r="A52" s="56" t="s">
        <v>229</v>
      </c>
      <c r="B52" s="75">
        <v>0.23</v>
      </c>
      <c r="C52" s="75">
        <f>0.00025</f>
        <v>2.5000000000000001E-4</v>
      </c>
      <c r="D52" s="75">
        <f t="shared" si="0"/>
        <v>0.23025000000000001</v>
      </c>
      <c r="E52" s="75">
        <f t="shared" si="1"/>
        <v>0.41425000000000001</v>
      </c>
      <c r="F52" s="76"/>
      <c r="G52" s="75">
        <v>0.23</v>
      </c>
      <c r="H52" s="75">
        <f>0.00025</f>
        <v>2.5000000000000001E-4</v>
      </c>
      <c r="I52" s="75">
        <f t="shared" si="2"/>
        <v>0.23025000000000001</v>
      </c>
      <c r="J52" s="75">
        <f t="shared" si="3"/>
        <v>0.47425000000000006</v>
      </c>
      <c r="K52" s="55"/>
      <c r="L52" s="56" t="s">
        <v>230</v>
      </c>
    </row>
    <row r="53" spans="1:12" ht="30">
      <c r="A53" s="56" t="s">
        <v>66</v>
      </c>
      <c r="B53" s="75">
        <v>0.23</v>
      </c>
      <c r="C53" s="75"/>
      <c r="D53" s="75">
        <f t="shared" si="0"/>
        <v>0.23</v>
      </c>
      <c r="E53" s="75">
        <f t="shared" si="1"/>
        <v>0.41400000000000003</v>
      </c>
      <c r="F53" s="76"/>
      <c r="G53" s="75">
        <v>0.22</v>
      </c>
      <c r="H53" s="75"/>
      <c r="I53" s="75">
        <f t="shared" si="2"/>
        <v>0.22</v>
      </c>
      <c r="J53" s="75">
        <f t="shared" si="3"/>
        <v>0.46400000000000002</v>
      </c>
      <c r="K53" s="55"/>
      <c r="L53" s="56" t="s">
        <v>231</v>
      </c>
    </row>
    <row r="54" spans="1:12" ht="45">
      <c r="A54" s="56" t="s">
        <v>232</v>
      </c>
      <c r="B54" s="75">
        <v>0.2</v>
      </c>
      <c r="C54" s="75">
        <f>0.00125+0.008</f>
        <v>9.2499999999999995E-3</v>
      </c>
      <c r="D54" s="75">
        <f t="shared" si="0"/>
        <v>0.20925000000000002</v>
      </c>
      <c r="E54" s="75">
        <f t="shared" si="1"/>
        <v>0.39324999999999999</v>
      </c>
      <c r="F54" s="76"/>
      <c r="G54" s="75">
        <v>0.2</v>
      </c>
      <c r="H54" s="75">
        <f>0.00125+0.008</f>
        <v>9.2499999999999995E-3</v>
      </c>
      <c r="I54" s="75">
        <f t="shared" si="2"/>
        <v>0.20925000000000002</v>
      </c>
      <c r="J54" s="75">
        <f t="shared" si="3"/>
        <v>0.45325000000000004</v>
      </c>
      <c r="K54" s="55"/>
      <c r="L54" s="56" t="s">
        <v>233</v>
      </c>
    </row>
    <row r="55" spans="1:12" ht="30">
      <c r="A55" s="56" t="s">
        <v>234</v>
      </c>
      <c r="B55" s="75">
        <v>0.19</v>
      </c>
      <c r="C55" s="75">
        <f>0.01</f>
        <v>0.01</v>
      </c>
      <c r="D55" s="75">
        <f t="shared" si="0"/>
        <v>0.2</v>
      </c>
      <c r="E55" s="75">
        <f t="shared" si="1"/>
        <v>0.38400000000000001</v>
      </c>
      <c r="F55" s="76"/>
      <c r="G55" s="75">
        <v>0.19</v>
      </c>
      <c r="H55" s="75">
        <f>0.01</f>
        <v>0.01</v>
      </c>
      <c r="I55" s="75">
        <f t="shared" si="2"/>
        <v>0.2</v>
      </c>
      <c r="J55" s="75">
        <f t="shared" si="3"/>
        <v>0.44400000000000006</v>
      </c>
      <c r="K55" s="55"/>
      <c r="L55" s="56" t="s">
        <v>235</v>
      </c>
    </row>
    <row r="56" spans="1:12">
      <c r="A56" s="56" t="s">
        <v>73</v>
      </c>
      <c r="B56" s="75">
        <v>0.2</v>
      </c>
      <c r="C56" s="75"/>
      <c r="D56" s="75">
        <f t="shared" si="0"/>
        <v>0.2</v>
      </c>
      <c r="E56" s="75">
        <f t="shared" si="1"/>
        <v>0.38400000000000001</v>
      </c>
      <c r="F56" s="76"/>
      <c r="G56" s="75">
        <v>0.2</v>
      </c>
      <c r="H56" s="75"/>
      <c r="I56" s="75">
        <f t="shared" si="2"/>
        <v>0.2</v>
      </c>
      <c r="J56" s="75">
        <f t="shared" si="3"/>
        <v>0.44400000000000006</v>
      </c>
      <c r="K56" s="55"/>
      <c r="L56" s="56" t="s">
        <v>236</v>
      </c>
    </row>
    <row r="57" spans="1:12">
      <c r="A57" s="56" t="s">
        <v>237</v>
      </c>
      <c r="B57" s="75">
        <v>0.18</v>
      </c>
      <c r="C57" s="75">
        <f>0.01</f>
        <v>0.01</v>
      </c>
      <c r="D57" s="75">
        <f t="shared" si="0"/>
        <v>0.19</v>
      </c>
      <c r="E57" s="75">
        <f t="shared" si="1"/>
        <v>0.374</v>
      </c>
      <c r="F57" s="76"/>
      <c r="G57" s="75">
        <v>0.18</v>
      </c>
      <c r="H57" s="75">
        <f>0.01</f>
        <v>0.01</v>
      </c>
      <c r="I57" s="75">
        <f t="shared" si="2"/>
        <v>0.19</v>
      </c>
      <c r="J57" s="75">
        <f t="shared" si="3"/>
        <v>0.43400000000000005</v>
      </c>
      <c r="K57" s="55"/>
      <c r="L57" s="56" t="s">
        <v>238</v>
      </c>
    </row>
    <row r="58" spans="1:12" ht="30">
      <c r="A58" s="56" t="s">
        <v>239</v>
      </c>
      <c r="B58" s="75">
        <v>0.17</v>
      </c>
      <c r="C58" s="75">
        <f>0.01875</f>
        <v>1.8749999999999999E-2</v>
      </c>
      <c r="D58" s="75">
        <f t="shared" si="0"/>
        <v>0.18875</v>
      </c>
      <c r="E58" s="75">
        <f t="shared" si="1"/>
        <v>0.37275000000000003</v>
      </c>
      <c r="F58" s="76"/>
      <c r="G58" s="75">
        <v>0.21</v>
      </c>
      <c r="H58" s="75">
        <f>0.01875</f>
        <v>1.8749999999999999E-2</v>
      </c>
      <c r="I58" s="75">
        <f t="shared" si="2"/>
        <v>0.22874999999999998</v>
      </c>
      <c r="J58" s="75">
        <f t="shared" si="3"/>
        <v>0.47275</v>
      </c>
      <c r="K58" s="55"/>
      <c r="L58" s="56" t="s">
        <v>240</v>
      </c>
    </row>
    <row r="59" spans="1:12" ht="30">
      <c r="A59" s="56" t="s">
        <v>241</v>
      </c>
      <c r="B59" s="75">
        <v>0.16</v>
      </c>
      <c r="C59" s="75">
        <f>0.025</f>
        <v>2.5000000000000001E-2</v>
      </c>
      <c r="D59" s="75">
        <f t="shared" si="0"/>
        <v>0.185</v>
      </c>
      <c r="E59" s="75">
        <f t="shared" si="1"/>
        <v>0.36899999999999999</v>
      </c>
      <c r="F59" s="76"/>
      <c r="G59" s="75">
        <v>0.16</v>
      </c>
      <c r="H59" s="75">
        <f>0.025</f>
        <v>2.5000000000000001E-2</v>
      </c>
      <c r="I59" s="75">
        <f t="shared" si="2"/>
        <v>0.185</v>
      </c>
      <c r="J59" s="75">
        <f t="shared" si="3"/>
        <v>0.42900000000000005</v>
      </c>
      <c r="K59" s="55"/>
      <c r="L59" s="56" t="s">
        <v>242</v>
      </c>
    </row>
    <row r="60" spans="1:12" ht="135.6" customHeight="1">
      <c r="A60" s="56" t="s">
        <v>243</v>
      </c>
      <c r="B60" s="75">
        <v>0.08</v>
      </c>
      <c r="C60" s="75">
        <f>0.181+0.0005+0.003274</f>
        <v>0.18477399999999999</v>
      </c>
      <c r="D60" s="75">
        <f>$C60</f>
        <v>0.18477399999999999</v>
      </c>
      <c r="E60" s="75">
        <f t="shared" si="1"/>
        <v>0.36877399999999999</v>
      </c>
      <c r="F60" s="76"/>
      <c r="G60" s="75">
        <v>0.08</v>
      </c>
      <c r="H60" s="75">
        <f>0.1635+0.003274</f>
        <v>0.16677400000000001</v>
      </c>
      <c r="I60" s="75">
        <f>$H60</f>
        <v>0.16677400000000001</v>
      </c>
      <c r="J60" s="75">
        <f t="shared" si="3"/>
        <v>0.41077400000000003</v>
      </c>
      <c r="K60" s="55"/>
      <c r="L60" s="56" t="s">
        <v>254</v>
      </c>
    </row>
    <row r="61" spans="1:12" ht="45">
      <c r="A61" s="56" t="s">
        <v>244</v>
      </c>
      <c r="B61" s="75">
        <v>0.18</v>
      </c>
      <c r="C61" s="75">
        <f>0.004</f>
        <v>4.0000000000000001E-3</v>
      </c>
      <c r="D61" s="75">
        <f>$B61+$C61</f>
        <v>0.184</v>
      </c>
      <c r="E61" s="75">
        <f t="shared" si="1"/>
        <v>0.36799999999999999</v>
      </c>
      <c r="F61" s="76"/>
      <c r="G61" s="75">
        <v>0.18</v>
      </c>
      <c r="H61" s="75">
        <f>0.004</f>
        <v>4.0000000000000001E-3</v>
      </c>
      <c r="I61" s="75">
        <f>$G61+$H61</f>
        <v>0.184</v>
      </c>
      <c r="J61" s="75">
        <f t="shared" si="3"/>
        <v>0.42800000000000005</v>
      </c>
      <c r="K61" s="55"/>
      <c r="L61" s="56" t="s">
        <v>245</v>
      </c>
    </row>
    <row r="62" spans="1:12">
      <c r="A62" s="56" t="s">
        <v>246</v>
      </c>
      <c r="B62" s="75">
        <v>0.08</v>
      </c>
      <c r="C62" s="75">
        <f>0.0095</f>
        <v>9.4999999999999998E-3</v>
      </c>
      <c r="D62" s="75">
        <f>$B62+$C62</f>
        <v>8.9499999999999996E-2</v>
      </c>
      <c r="E62" s="75">
        <f t="shared" si="1"/>
        <v>0.27349999999999997</v>
      </c>
      <c r="F62" s="76"/>
      <c r="G62" s="75">
        <v>0.08</v>
      </c>
      <c r="H62" s="75">
        <f>0.0095</f>
        <v>9.4999999999999998E-3</v>
      </c>
      <c r="I62" s="75">
        <f>$G62+$H62</f>
        <v>8.9499999999999996E-2</v>
      </c>
      <c r="J62" s="75">
        <f t="shared" si="3"/>
        <v>0.33350000000000002</v>
      </c>
      <c r="K62" s="55"/>
      <c r="L62" s="56" t="s">
        <v>247</v>
      </c>
    </row>
    <row r="63" spans="1:12">
      <c r="A63" s="56"/>
      <c r="B63" s="55"/>
      <c r="C63" s="55"/>
      <c r="D63" s="55"/>
      <c r="E63" s="55"/>
      <c r="F63" s="46"/>
      <c r="G63" s="55"/>
      <c r="H63" s="55"/>
      <c r="I63" s="55"/>
      <c r="J63" s="55"/>
      <c r="K63" s="55"/>
      <c r="L63" s="56"/>
    </row>
    <row r="64" spans="1:12" ht="127.5" customHeight="1">
      <c r="A64" s="16" t="s">
        <v>465</v>
      </c>
      <c r="B64" s="16"/>
      <c r="C64" s="16"/>
      <c r="D64" s="16"/>
      <c r="E64" s="16"/>
      <c r="F64" s="16"/>
      <c r="G64" s="16"/>
      <c r="H64" s="16"/>
      <c r="I64" s="16"/>
      <c r="J64" s="16"/>
      <c r="K64" s="16"/>
      <c r="L64" s="16"/>
    </row>
    <row r="65" spans="1:12" ht="15" customHeight="1">
      <c r="A65" s="70"/>
      <c r="B65" s="70"/>
      <c r="C65" s="70"/>
      <c r="D65" s="70"/>
      <c r="E65" s="70"/>
      <c r="F65" s="70"/>
      <c r="G65" s="70"/>
      <c r="H65" s="70"/>
      <c r="I65" s="70"/>
      <c r="J65" s="70"/>
      <c r="K65" s="70"/>
      <c r="L65" s="70"/>
    </row>
    <row r="66" spans="1:12" ht="15" customHeight="1">
      <c r="A66" s="70"/>
      <c r="B66" s="70"/>
      <c r="C66" s="70"/>
      <c r="D66" s="70"/>
      <c r="E66" s="70"/>
      <c r="F66" s="70"/>
      <c r="G66" s="70"/>
      <c r="H66" s="70"/>
      <c r="I66" s="70"/>
      <c r="J66" s="70"/>
      <c r="K66" s="70"/>
      <c r="L66" s="70"/>
    </row>
    <row r="67" spans="1:12" ht="15" customHeight="1">
      <c r="A67" s="9"/>
      <c r="B67" s="9"/>
      <c r="C67" s="9"/>
      <c r="D67" s="9"/>
      <c r="E67" s="9"/>
      <c r="F67" s="9"/>
      <c r="G67" s="9"/>
      <c r="H67" s="9"/>
      <c r="I67" s="9"/>
      <c r="J67" s="9"/>
      <c r="K67" s="9"/>
      <c r="L67" s="15"/>
    </row>
    <row r="68" spans="1:12" ht="15" customHeight="1">
      <c r="A68" s="70"/>
      <c r="B68" s="70"/>
      <c r="C68" s="70"/>
      <c r="D68" s="70"/>
      <c r="E68" s="70"/>
      <c r="F68" s="70"/>
      <c r="G68" s="70"/>
      <c r="H68" s="70"/>
      <c r="I68" s="70"/>
      <c r="J68" s="70"/>
      <c r="K68" s="70"/>
      <c r="L68" s="70"/>
    </row>
    <row r="70" spans="1:12">
      <c r="B70" s="4"/>
      <c r="C70" s="4"/>
      <c r="D70" s="4"/>
      <c r="F70" s="11"/>
      <c r="G70" s="4"/>
      <c r="H70" s="4"/>
    </row>
    <row r="72" spans="1:12">
      <c r="A72" s="4"/>
    </row>
  </sheetData>
  <mergeCells count="5">
    <mergeCell ref="A64:L64"/>
    <mergeCell ref="G5:J5"/>
    <mergeCell ref="B5:E5"/>
    <mergeCell ref="B9:E9"/>
    <mergeCell ref="G9:J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0"/>
  <sheetViews>
    <sheetView workbookViewId="0">
      <selection activeCell="B1" sqref="B1:B3"/>
    </sheetView>
  </sheetViews>
  <sheetFormatPr defaultRowHeight="15"/>
  <cols>
    <col min="1" max="1" width="23.85546875" style="1" customWidth="1"/>
    <col min="2" max="2" width="11.140625" style="1" bestFit="1" customWidth="1"/>
    <col min="3" max="3" width="12.7109375" style="1" bestFit="1" customWidth="1"/>
    <col min="4" max="7" width="13.85546875" style="1" bestFit="1" customWidth="1"/>
  </cols>
  <sheetData>
    <row r="1" spans="1:7">
      <c r="A1" s="5" t="s">
        <v>432</v>
      </c>
      <c r="B1" s="1" t="s">
        <v>467</v>
      </c>
    </row>
    <row r="2" spans="1:7">
      <c r="A2" s="1" t="s">
        <v>443</v>
      </c>
      <c r="B2" s="1" t="s">
        <v>468</v>
      </c>
    </row>
    <row r="3" spans="1:7">
      <c r="A3" s="1" t="s">
        <v>434</v>
      </c>
      <c r="B3" s="1" t="s">
        <v>469</v>
      </c>
    </row>
    <row r="4" spans="1:7">
      <c r="A4" s="30"/>
      <c r="B4" s="30"/>
      <c r="C4" s="30"/>
      <c r="D4" s="30"/>
      <c r="E4" s="30"/>
      <c r="F4" s="30"/>
      <c r="G4" s="30"/>
    </row>
    <row r="5" spans="1:7">
      <c r="A5" s="4" t="s">
        <v>466</v>
      </c>
      <c r="B5" s="4"/>
      <c r="C5" s="4"/>
      <c r="D5" s="4"/>
      <c r="E5" s="4"/>
      <c r="F5" s="4"/>
      <c r="G5" s="4"/>
    </row>
    <row r="6" spans="1:7">
      <c r="A6" s="82" t="s">
        <v>0</v>
      </c>
      <c r="B6" s="82">
        <v>1977</v>
      </c>
      <c r="C6" s="82">
        <v>1987</v>
      </c>
      <c r="D6" s="82">
        <v>1997</v>
      </c>
      <c r="E6" s="82">
        <v>2007</v>
      </c>
      <c r="F6" s="82">
        <v>2017</v>
      </c>
      <c r="G6" s="82">
        <v>2021</v>
      </c>
    </row>
    <row r="7" spans="1:7">
      <c r="A7" s="36" t="s">
        <v>80</v>
      </c>
      <c r="B7" s="80">
        <v>769619</v>
      </c>
      <c r="C7" s="80">
        <v>5506682</v>
      </c>
      <c r="D7" s="80">
        <v>14292317</v>
      </c>
      <c r="E7" s="80">
        <v>20078057</v>
      </c>
      <c r="F7" s="80">
        <v>25574562</v>
      </c>
      <c r="G7" s="80">
        <v>30379904</v>
      </c>
    </row>
    <row r="8" spans="1:7">
      <c r="A8" s="79" t="s">
        <v>33</v>
      </c>
      <c r="B8" s="81">
        <v>120762</v>
      </c>
      <c r="C8" s="81">
        <v>655871</v>
      </c>
      <c r="D8" s="81">
        <v>1618031</v>
      </c>
      <c r="E8" s="81">
        <v>2609017</v>
      </c>
      <c r="F8" s="81">
        <v>3691105</v>
      </c>
      <c r="G8" s="81">
        <v>3276837</v>
      </c>
    </row>
    <row r="9" spans="1:7">
      <c r="A9" s="79" t="s">
        <v>5</v>
      </c>
      <c r="B9" s="81">
        <v>0</v>
      </c>
      <c r="C9" s="81">
        <v>686573</v>
      </c>
      <c r="D9" s="81">
        <v>897936</v>
      </c>
      <c r="E9" s="81">
        <v>1320111</v>
      </c>
      <c r="F9" s="81">
        <v>2270015</v>
      </c>
      <c r="G9" s="81">
        <v>2807338</v>
      </c>
    </row>
    <row r="10" spans="1:7">
      <c r="A10" s="79" t="s">
        <v>10</v>
      </c>
      <c r="B10" s="81">
        <v>0</v>
      </c>
      <c r="C10" s="81">
        <v>0</v>
      </c>
      <c r="D10" s="81">
        <v>937785</v>
      </c>
      <c r="E10" s="81">
        <v>1410744</v>
      </c>
      <c r="F10" s="81">
        <v>1822777</v>
      </c>
      <c r="G10" s="81">
        <v>2437986</v>
      </c>
    </row>
    <row r="11" spans="1:7">
      <c r="A11" s="79" t="s">
        <v>44</v>
      </c>
      <c r="B11" s="81">
        <v>0</v>
      </c>
      <c r="C11" s="81">
        <v>0</v>
      </c>
      <c r="D11" s="81">
        <v>1233122</v>
      </c>
      <c r="E11" s="81">
        <v>1265699</v>
      </c>
      <c r="F11" s="81">
        <v>1820087</v>
      </c>
      <c r="G11" s="81">
        <v>2256834</v>
      </c>
    </row>
    <row r="12" spans="1:7">
      <c r="A12" s="79" t="s">
        <v>11</v>
      </c>
      <c r="B12" s="81">
        <v>0</v>
      </c>
      <c r="C12" s="81">
        <v>0</v>
      </c>
      <c r="D12" s="81">
        <v>679209</v>
      </c>
      <c r="E12" s="81">
        <v>979412</v>
      </c>
      <c r="F12" s="81">
        <v>1278824</v>
      </c>
      <c r="G12" s="81">
        <v>1582191</v>
      </c>
    </row>
    <row r="13" spans="1:7">
      <c r="A13" s="79" t="s">
        <v>22</v>
      </c>
      <c r="B13" s="81">
        <v>80730</v>
      </c>
      <c r="C13" s="81">
        <v>430416</v>
      </c>
      <c r="D13" s="81">
        <v>765167</v>
      </c>
      <c r="E13" s="81">
        <v>963345</v>
      </c>
      <c r="F13" s="81">
        <v>1417289</v>
      </c>
      <c r="G13" s="81">
        <v>1536886</v>
      </c>
    </row>
    <row r="14" spans="1:7">
      <c r="A14" s="79" t="s">
        <v>23</v>
      </c>
      <c r="B14" s="81">
        <v>137730</v>
      </c>
      <c r="C14" s="81">
        <v>442414</v>
      </c>
      <c r="D14" s="81">
        <v>635241</v>
      </c>
      <c r="E14" s="81">
        <v>987334</v>
      </c>
      <c r="F14" s="81">
        <v>974879</v>
      </c>
      <c r="G14" s="81">
        <v>1436369</v>
      </c>
    </row>
    <row r="15" spans="1:7">
      <c r="A15" s="79" t="s">
        <v>39</v>
      </c>
      <c r="B15" s="81">
        <v>69300</v>
      </c>
      <c r="C15" s="81">
        <v>605988</v>
      </c>
      <c r="D15" s="81">
        <v>742117</v>
      </c>
      <c r="E15" s="81">
        <v>990945</v>
      </c>
      <c r="F15" s="81">
        <v>1133163</v>
      </c>
      <c r="G15" s="81">
        <v>1337163</v>
      </c>
    </row>
    <row r="16" spans="1:7">
      <c r="A16" s="79" t="s">
        <v>31</v>
      </c>
      <c r="B16" s="81">
        <v>91275</v>
      </c>
      <c r="C16" s="81">
        <v>510378</v>
      </c>
      <c r="D16" s="81">
        <v>687206</v>
      </c>
      <c r="E16" s="81">
        <v>900667</v>
      </c>
      <c r="F16" s="81">
        <v>1077702</v>
      </c>
      <c r="G16" s="81">
        <v>1224120</v>
      </c>
    </row>
    <row r="17" spans="1:7">
      <c r="A17" s="79" t="s">
        <v>14</v>
      </c>
      <c r="B17" s="81">
        <v>60849</v>
      </c>
      <c r="C17" s="81">
        <v>574332</v>
      </c>
      <c r="D17" s="81">
        <v>634253</v>
      </c>
      <c r="E17" s="81">
        <v>839399</v>
      </c>
      <c r="F17" s="81">
        <v>1023846</v>
      </c>
      <c r="G17" s="81">
        <v>1118333</v>
      </c>
    </row>
    <row r="18" spans="1:7">
      <c r="A18" s="79" t="s">
        <v>34</v>
      </c>
      <c r="B18" s="81">
        <v>0</v>
      </c>
      <c r="C18" s="81">
        <v>0</v>
      </c>
      <c r="D18" s="81">
        <v>0</v>
      </c>
      <c r="E18" s="81">
        <v>347950</v>
      </c>
      <c r="F18" s="81">
        <v>675684</v>
      </c>
      <c r="G18" s="81">
        <v>1010476</v>
      </c>
    </row>
    <row r="19" spans="1:7">
      <c r="A19" s="79" t="s">
        <v>47</v>
      </c>
      <c r="B19" s="81">
        <v>0</v>
      </c>
      <c r="C19" s="81">
        <v>0</v>
      </c>
      <c r="D19" s="81">
        <v>441113</v>
      </c>
      <c r="E19" s="81">
        <v>494074</v>
      </c>
      <c r="F19" s="81">
        <v>663613</v>
      </c>
      <c r="G19" s="81">
        <v>912947</v>
      </c>
    </row>
    <row r="20" spans="1:7">
      <c r="A20" s="79" t="s">
        <v>36</v>
      </c>
      <c r="B20" s="81">
        <v>76793</v>
      </c>
      <c r="C20" s="81">
        <v>436104</v>
      </c>
      <c r="D20" s="81">
        <v>1132467</v>
      </c>
      <c r="E20" s="81">
        <v>781070</v>
      </c>
      <c r="F20" s="81">
        <v>905953</v>
      </c>
      <c r="G20" s="81">
        <v>896078</v>
      </c>
    </row>
    <row r="21" spans="1:7">
      <c r="A21" s="79" t="s">
        <v>38</v>
      </c>
      <c r="B21" s="81">
        <v>0</v>
      </c>
      <c r="C21" s="81">
        <v>44517</v>
      </c>
      <c r="D21" s="81">
        <v>760276</v>
      </c>
      <c r="E21" s="81">
        <v>728731</v>
      </c>
      <c r="F21" s="81">
        <v>790184</v>
      </c>
      <c r="G21" s="81">
        <v>764417</v>
      </c>
    </row>
    <row r="22" spans="1:7">
      <c r="A22" s="79" t="s">
        <v>21</v>
      </c>
      <c r="B22" s="81">
        <v>81271</v>
      </c>
      <c r="C22" s="81">
        <v>357497</v>
      </c>
      <c r="D22" s="81">
        <v>491877</v>
      </c>
      <c r="E22" s="81">
        <v>538113</v>
      </c>
      <c r="F22" s="81">
        <v>589151</v>
      </c>
      <c r="G22" s="81">
        <v>757969</v>
      </c>
    </row>
    <row r="23" spans="1:7">
      <c r="A23" s="79" t="s">
        <v>41</v>
      </c>
      <c r="B23" s="81">
        <v>0</v>
      </c>
      <c r="C23" s="81">
        <v>0</v>
      </c>
      <c r="D23" s="81">
        <v>0</v>
      </c>
      <c r="E23" s="81">
        <v>318036</v>
      </c>
      <c r="F23" s="81">
        <v>434109</v>
      </c>
      <c r="G23" s="81">
        <v>652105</v>
      </c>
    </row>
    <row r="24" spans="1:7">
      <c r="A24" s="79" t="s">
        <v>43</v>
      </c>
      <c r="B24" s="81">
        <v>0</v>
      </c>
      <c r="C24" s="81">
        <v>0</v>
      </c>
      <c r="D24" s="81">
        <v>0</v>
      </c>
      <c r="E24" s="81">
        <v>330801</v>
      </c>
      <c r="F24" s="81">
        <v>412562</v>
      </c>
      <c r="G24" s="81">
        <v>527365</v>
      </c>
    </row>
    <row r="25" spans="1:7">
      <c r="A25" s="79" t="s">
        <v>49</v>
      </c>
      <c r="B25" s="81">
        <v>0</v>
      </c>
      <c r="C25" s="81">
        <v>36655</v>
      </c>
      <c r="D25" s="81">
        <v>90974</v>
      </c>
      <c r="E25" s="81">
        <v>704121</v>
      </c>
      <c r="F25" s="81">
        <v>487038</v>
      </c>
      <c r="G25" s="81">
        <v>513077</v>
      </c>
    </row>
    <row r="26" spans="1:7">
      <c r="A26" s="79" t="s">
        <v>7</v>
      </c>
      <c r="B26" s="81">
        <v>29336</v>
      </c>
      <c r="C26" s="81">
        <v>212670</v>
      </c>
      <c r="D26" s="81">
        <v>321009</v>
      </c>
      <c r="E26" s="81">
        <v>323575</v>
      </c>
      <c r="F26" s="81">
        <v>391989</v>
      </c>
      <c r="G26" s="81">
        <v>487512</v>
      </c>
    </row>
    <row r="27" spans="1:7">
      <c r="A27" s="79" t="s">
        <v>15</v>
      </c>
      <c r="B27" s="81">
        <v>0</v>
      </c>
      <c r="C27" s="81">
        <v>0</v>
      </c>
      <c r="D27" s="81">
        <v>206151</v>
      </c>
      <c r="E27" s="81">
        <v>244517</v>
      </c>
      <c r="F27" s="81">
        <v>357131</v>
      </c>
      <c r="G27" s="81">
        <v>476343</v>
      </c>
    </row>
    <row r="28" spans="1:7">
      <c r="A28" s="79" t="s">
        <v>26</v>
      </c>
      <c r="B28" s="81">
        <v>0</v>
      </c>
      <c r="C28" s="81">
        <v>85888</v>
      </c>
      <c r="D28" s="81">
        <v>170270</v>
      </c>
      <c r="E28" s="81">
        <v>293444</v>
      </c>
      <c r="F28" s="81">
        <v>332078</v>
      </c>
      <c r="G28" s="81">
        <v>439014</v>
      </c>
    </row>
    <row r="29" spans="1:7">
      <c r="A29" s="79" t="s">
        <v>18</v>
      </c>
      <c r="B29" s="81">
        <v>0</v>
      </c>
      <c r="C29" s="81">
        <v>0</v>
      </c>
      <c r="D29" s="81">
        <v>187652</v>
      </c>
      <c r="E29" s="81">
        <v>240118</v>
      </c>
      <c r="F29" s="81">
        <v>296457</v>
      </c>
      <c r="G29" s="81">
        <v>428273</v>
      </c>
    </row>
    <row r="30" spans="1:7">
      <c r="A30" s="79" t="s">
        <v>3</v>
      </c>
      <c r="B30" s="81">
        <v>0</v>
      </c>
      <c r="C30" s="81">
        <v>69962</v>
      </c>
      <c r="D30" s="81">
        <v>102555</v>
      </c>
      <c r="E30" s="81">
        <v>173586</v>
      </c>
      <c r="F30" s="81">
        <v>243769</v>
      </c>
      <c r="G30" s="81">
        <v>363299</v>
      </c>
    </row>
    <row r="31" spans="1:7">
      <c r="A31" s="79" t="s">
        <v>50</v>
      </c>
      <c r="B31" s="81">
        <v>0</v>
      </c>
      <c r="C31" s="81">
        <v>0</v>
      </c>
      <c r="D31" s="81">
        <v>164872</v>
      </c>
      <c r="E31" s="81">
        <v>166536</v>
      </c>
      <c r="F31" s="81">
        <v>205895</v>
      </c>
      <c r="G31" s="81">
        <v>294023</v>
      </c>
    </row>
    <row r="32" spans="1:7">
      <c r="A32" s="79" t="s">
        <v>40</v>
      </c>
      <c r="B32" s="81">
        <v>10383</v>
      </c>
      <c r="C32" s="81">
        <v>23515</v>
      </c>
      <c r="D32" s="81">
        <v>102832</v>
      </c>
      <c r="E32" s="81">
        <v>322634</v>
      </c>
      <c r="F32" s="81">
        <v>351344</v>
      </c>
      <c r="G32" s="81">
        <v>282180</v>
      </c>
    </row>
    <row r="33" spans="1:7">
      <c r="A33" s="79" t="s">
        <v>48</v>
      </c>
      <c r="B33" s="81">
        <v>0</v>
      </c>
      <c r="C33" s="81">
        <v>105921</v>
      </c>
      <c r="D33" s="81">
        <v>149906</v>
      </c>
      <c r="E33" s="81">
        <v>156567</v>
      </c>
      <c r="F33" s="81">
        <v>188922</v>
      </c>
      <c r="G33" s="81">
        <v>256908</v>
      </c>
    </row>
    <row r="34" spans="1:7">
      <c r="A34" s="79" t="s">
        <v>19</v>
      </c>
      <c r="B34" s="81">
        <v>0</v>
      </c>
      <c r="C34" s="81">
        <v>0</v>
      </c>
      <c r="D34" s="81">
        <v>118148</v>
      </c>
      <c r="E34" s="81">
        <v>155121</v>
      </c>
      <c r="F34" s="81">
        <v>186537</v>
      </c>
      <c r="G34" s="81">
        <v>235689</v>
      </c>
    </row>
    <row r="35" spans="1:7">
      <c r="A35" s="79" t="s">
        <v>6</v>
      </c>
      <c r="B35" s="81">
        <v>0</v>
      </c>
      <c r="C35" s="81">
        <v>49334</v>
      </c>
      <c r="D35" s="81">
        <v>124870</v>
      </c>
      <c r="E35" s="81">
        <v>155300</v>
      </c>
      <c r="F35" s="81">
        <v>173090</v>
      </c>
      <c r="G35" s="81">
        <v>216899</v>
      </c>
    </row>
    <row r="36" spans="1:7">
      <c r="A36" s="79" t="s">
        <v>24</v>
      </c>
      <c r="B36" s="81">
        <v>0</v>
      </c>
      <c r="C36" s="81">
        <v>0</v>
      </c>
      <c r="D36" s="81">
        <v>125024</v>
      </c>
      <c r="E36" s="81">
        <v>115215</v>
      </c>
      <c r="F36" s="81">
        <v>166460</v>
      </c>
      <c r="G36" s="81">
        <v>216708</v>
      </c>
    </row>
    <row r="37" spans="1:7">
      <c r="A37" s="79" t="s">
        <v>42</v>
      </c>
      <c r="B37" s="81">
        <v>0</v>
      </c>
      <c r="C37" s="81">
        <v>0</v>
      </c>
      <c r="D37" s="81">
        <v>103086</v>
      </c>
      <c r="E37" s="81">
        <v>126720</v>
      </c>
      <c r="F37" s="81">
        <v>123893</v>
      </c>
      <c r="G37" s="81">
        <v>177127</v>
      </c>
    </row>
    <row r="38" spans="1:7">
      <c r="A38" s="79" t="s">
        <v>4</v>
      </c>
      <c r="B38" s="81">
        <v>0</v>
      </c>
      <c r="C38" s="81">
        <v>0</v>
      </c>
      <c r="D38" s="81">
        <v>0</v>
      </c>
      <c r="E38" s="81">
        <v>0</v>
      </c>
      <c r="F38" s="81">
        <v>117397</v>
      </c>
      <c r="G38" s="81">
        <v>156056</v>
      </c>
    </row>
    <row r="39" spans="1:7">
      <c r="A39" s="79" t="s">
        <v>30</v>
      </c>
      <c r="B39" s="81">
        <v>4401</v>
      </c>
      <c r="C39" s="81">
        <v>30338</v>
      </c>
      <c r="D39" s="81">
        <v>60031</v>
      </c>
      <c r="E39" s="81">
        <v>93689</v>
      </c>
      <c r="F39" s="81">
        <v>95253</v>
      </c>
      <c r="G39" s="81">
        <v>152171</v>
      </c>
    </row>
    <row r="40" spans="1:7">
      <c r="A40" s="79" t="s">
        <v>25</v>
      </c>
      <c r="B40" s="81">
        <v>0</v>
      </c>
      <c r="C40" s="81">
        <v>0</v>
      </c>
      <c r="D40" s="81">
        <v>0</v>
      </c>
      <c r="E40" s="81">
        <v>0</v>
      </c>
      <c r="F40" s="81">
        <v>0</v>
      </c>
      <c r="G40" s="81">
        <v>146639</v>
      </c>
    </row>
    <row r="41" spans="1:7">
      <c r="A41" s="79" t="s">
        <v>8</v>
      </c>
      <c r="B41" s="81">
        <v>3266</v>
      </c>
      <c r="C41" s="81">
        <v>18388</v>
      </c>
      <c r="D41" s="81">
        <v>170440</v>
      </c>
      <c r="E41" s="81">
        <v>383355</v>
      </c>
      <c r="F41" s="81">
        <v>188274</v>
      </c>
      <c r="G41" s="81">
        <v>145236</v>
      </c>
    </row>
    <row r="42" spans="1:7">
      <c r="A42" s="79" t="s">
        <v>16</v>
      </c>
      <c r="B42" s="81">
        <v>0</v>
      </c>
      <c r="C42" s="81">
        <v>41362</v>
      </c>
      <c r="D42" s="81">
        <v>58622</v>
      </c>
      <c r="E42" s="81">
        <v>87047</v>
      </c>
      <c r="F42" s="81">
        <v>113707</v>
      </c>
      <c r="G42" s="81">
        <v>134020</v>
      </c>
    </row>
    <row r="43" spans="1:7">
      <c r="A43" s="79" t="s">
        <v>37</v>
      </c>
      <c r="B43" s="81">
        <v>0</v>
      </c>
      <c r="C43" s="81">
        <v>0</v>
      </c>
      <c r="D43" s="81">
        <v>0</v>
      </c>
      <c r="E43" s="81">
        <v>85681</v>
      </c>
      <c r="F43" s="81">
        <v>78161</v>
      </c>
      <c r="G43" s="81">
        <v>123057</v>
      </c>
    </row>
    <row r="44" spans="1:7">
      <c r="A44" s="79" t="s">
        <v>20</v>
      </c>
      <c r="B44" s="81">
        <v>3523</v>
      </c>
      <c r="C44" s="81">
        <v>23999</v>
      </c>
      <c r="D44" s="81">
        <v>64093</v>
      </c>
      <c r="E44" s="81">
        <v>66674</v>
      </c>
      <c r="F44" s="81">
        <v>76552</v>
      </c>
      <c r="G44" s="81">
        <v>95738</v>
      </c>
    </row>
    <row r="45" spans="1:7">
      <c r="A45" s="79" t="s">
        <v>17</v>
      </c>
      <c r="B45" s="81">
        <v>0</v>
      </c>
      <c r="C45" s="81">
        <v>0</v>
      </c>
      <c r="D45" s="81">
        <v>70857</v>
      </c>
      <c r="E45" s="81">
        <v>91811</v>
      </c>
      <c r="F45" s="81">
        <v>85106</v>
      </c>
      <c r="G45" s="81">
        <v>95669</v>
      </c>
    </row>
    <row r="46" spans="1:7">
      <c r="A46" s="79" t="s">
        <v>9</v>
      </c>
      <c r="B46" s="81">
        <v>0</v>
      </c>
      <c r="C46" s="81">
        <v>53620</v>
      </c>
      <c r="D46" s="81">
        <v>90275</v>
      </c>
      <c r="E46" s="81">
        <v>95495</v>
      </c>
      <c r="F46" s="81">
        <v>74265</v>
      </c>
      <c r="G46" s="81">
        <v>91894</v>
      </c>
    </row>
    <row r="47" spans="1:7">
      <c r="A47" s="79" t="s">
        <v>13</v>
      </c>
      <c r="B47" s="81">
        <v>0</v>
      </c>
      <c r="C47" s="81">
        <v>0</v>
      </c>
      <c r="D47" s="81">
        <v>33661</v>
      </c>
      <c r="E47" s="81">
        <v>41135</v>
      </c>
      <c r="F47" s="81">
        <v>61190</v>
      </c>
      <c r="G47" s="81">
        <v>89421</v>
      </c>
    </row>
    <row r="48" spans="1:7">
      <c r="A48" s="79" t="s">
        <v>32</v>
      </c>
      <c r="B48" s="81">
        <v>0</v>
      </c>
      <c r="C48" s="81">
        <v>0</v>
      </c>
      <c r="D48" s="81">
        <v>40821</v>
      </c>
      <c r="E48" s="81">
        <v>53159</v>
      </c>
      <c r="F48" s="81">
        <v>50661</v>
      </c>
      <c r="G48" s="81">
        <v>70116</v>
      </c>
    </row>
    <row r="49" spans="1:7">
      <c r="A49" s="79" t="s">
        <v>28</v>
      </c>
      <c r="B49" s="81">
        <v>0</v>
      </c>
      <c r="C49" s="81">
        <v>0</v>
      </c>
      <c r="D49" s="81">
        <v>36225</v>
      </c>
      <c r="E49" s="81">
        <v>41914</v>
      </c>
      <c r="F49" s="81">
        <v>60790</v>
      </c>
      <c r="G49" s="81">
        <v>69432</v>
      </c>
    </row>
    <row r="50" spans="1:7">
      <c r="A50" s="79" t="s">
        <v>46</v>
      </c>
      <c r="B50" s="81">
        <v>0</v>
      </c>
      <c r="C50" s="81">
        <v>10940</v>
      </c>
      <c r="D50" s="81">
        <v>31729</v>
      </c>
      <c r="E50" s="81">
        <v>32194</v>
      </c>
      <c r="F50" s="81">
        <v>35229</v>
      </c>
      <c r="G50" s="81">
        <v>42983</v>
      </c>
    </row>
    <row r="51" spans="1:7">
      <c r="A51" s="79" t="s">
        <v>27</v>
      </c>
      <c r="B51" s="81">
        <v>0</v>
      </c>
      <c r="C51" s="81">
        <v>0</v>
      </c>
      <c r="D51" s="81">
        <v>12414</v>
      </c>
      <c r="E51" s="81">
        <v>12683</v>
      </c>
      <c r="F51" s="81">
        <v>29548</v>
      </c>
      <c r="G51" s="81">
        <v>20008</v>
      </c>
    </row>
    <row r="52" spans="1:7">
      <c r="A52" s="79" t="s">
        <v>35</v>
      </c>
      <c r="B52" s="81">
        <v>0</v>
      </c>
      <c r="C52" s="81">
        <v>0</v>
      </c>
      <c r="D52" s="81">
        <v>0</v>
      </c>
      <c r="E52" s="81">
        <v>10318</v>
      </c>
      <c r="F52" s="81">
        <v>12037</v>
      </c>
      <c r="G52" s="81">
        <v>12765</v>
      </c>
    </row>
    <row r="53" spans="1:7">
      <c r="A53" s="79" t="s">
        <v>51</v>
      </c>
      <c r="B53" s="81">
        <v>0</v>
      </c>
      <c r="C53" s="81">
        <v>0</v>
      </c>
      <c r="D53" s="81">
        <v>0</v>
      </c>
      <c r="E53" s="81">
        <v>0</v>
      </c>
      <c r="F53" s="81">
        <v>10846</v>
      </c>
      <c r="G53" s="81">
        <v>12233</v>
      </c>
    </row>
    <row r="54" spans="1:7">
      <c r="A54" s="79" t="s">
        <v>1</v>
      </c>
      <c r="B54" s="81">
        <v>0</v>
      </c>
      <c r="C54" s="81">
        <v>0</v>
      </c>
      <c r="D54" s="81">
        <v>0</v>
      </c>
      <c r="E54" s="81">
        <v>0</v>
      </c>
      <c r="F54" s="81">
        <v>0</v>
      </c>
      <c r="G54" s="81">
        <v>0</v>
      </c>
    </row>
    <row r="55" spans="1:7">
      <c r="A55" s="79" t="s">
        <v>2</v>
      </c>
      <c r="B55" s="81">
        <v>0</v>
      </c>
      <c r="C55" s="81">
        <v>0</v>
      </c>
      <c r="D55" s="81">
        <v>0</v>
      </c>
      <c r="E55" s="81">
        <v>0</v>
      </c>
      <c r="F55" s="81">
        <v>0</v>
      </c>
      <c r="G55" s="81">
        <v>0</v>
      </c>
    </row>
    <row r="56" spans="1:7">
      <c r="A56" s="79" t="s">
        <v>12</v>
      </c>
      <c r="B56" s="81">
        <v>0</v>
      </c>
      <c r="C56" s="81">
        <v>0</v>
      </c>
      <c r="D56" s="81">
        <v>0</v>
      </c>
      <c r="E56" s="81">
        <v>0</v>
      </c>
      <c r="F56" s="81">
        <v>0</v>
      </c>
      <c r="G56" s="81">
        <v>0</v>
      </c>
    </row>
    <row r="57" spans="1:7">
      <c r="A57" s="79" t="s">
        <v>29</v>
      </c>
      <c r="B57" s="81">
        <v>0</v>
      </c>
      <c r="C57" s="81">
        <v>0</v>
      </c>
      <c r="D57" s="81">
        <v>0</v>
      </c>
      <c r="E57" s="81">
        <v>0</v>
      </c>
      <c r="F57" s="81">
        <v>0</v>
      </c>
      <c r="G57" s="81">
        <v>0</v>
      </c>
    </row>
    <row r="58" spans="1:7">
      <c r="A58" s="79" t="s">
        <v>45</v>
      </c>
      <c r="B58" s="81">
        <v>0</v>
      </c>
      <c r="C58" s="81">
        <v>0</v>
      </c>
      <c r="D58" s="81">
        <v>0</v>
      </c>
      <c r="E58" s="81">
        <v>0</v>
      </c>
      <c r="F58" s="81">
        <v>0</v>
      </c>
      <c r="G58" s="81">
        <v>0</v>
      </c>
    </row>
    <row r="59" spans="1:7">
      <c r="B59" s="4"/>
      <c r="C59" s="4"/>
      <c r="D59" s="4"/>
      <c r="E59" s="4"/>
      <c r="F59" s="4"/>
      <c r="G59" s="4"/>
    </row>
    <row r="60" spans="1:7">
      <c r="A60" s="4" t="s">
        <v>429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9"/>
  <sheetViews>
    <sheetView workbookViewId="0">
      <selection activeCell="F2" sqref="F2"/>
    </sheetView>
  </sheetViews>
  <sheetFormatPr defaultRowHeight="15"/>
  <cols>
    <col min="1" max="1" width="26.140625" style="1" customWidth="1"/>
    <col min="2" max="2" width="10.140625" style="1" bestFit="1" customWidth="1"/>
    <col min="3" max="3" width="18.85546875" style="1" bestFit="1" customWidth="1"/>
    <col min="4" max="4" width="10.140625" style="1" bestFit="1" customWidth="1"/>
    <col min="5" max="5" width="34.5703125" style="1" bestFit="1" customWidth="1"/>
    <col min="6" max="6" width="16.28515625" style="1" bestFit="1" customWidth="1"/>
    <col min="7" max="7" width="14.28515625" style="1" bestFit="1" customWidth="1"/>
    <col min="8" max="8" width="19.5703125" style="1" bestFit="1" customWidth="1"/>
    <col min="9" max="9" width="10.85546875" style="1" bestFit="1" customWidth="1"/>
    <col min="10" max="11" width="9.42578125" style="1" bestFit="1" customWidth="1"/>
    <col min="12" max="12" width="9.28515625" style="1" customWidth="1"/>
    <col min="13" max="13" width="24" style="1" bestFit="1" customWidth="1"/>
    <col min="14" max="16384" width="9.140625" style="1"/>
  </cols>
  <sheetData>
    <row r="1" spans="1:13">
      <c r="A1" s="5" t="s">
        <v>432</v>
      </c>
      <c r="B1" s="1" t="s">
        <v>470</v>
      </c>
    </row>
    <row r="2" spans="1:13">
      <c r="A2" s="1" t="s">
        <v>443</v>
      </c>
      <c r="B2" s="1" t="s">
        <v>263</v>
      </c>
    </row>
    <row r="3" spans="1:13">
      <c r="A3" s="1" t="s">
        <v>434</v>
      </c>
      <c r="B3" s="1" t="s">
        <v>471</v>
      </c>
    </row>
    <row r="4" spans="1:13">
      <c r="A4" s="83"/>
      <c r="B4" s="83"/>
      <c r="C4" s="83"/>
      <c r="D4" s="83"/>
      <c r="E4" s="83"/>
      <c r="F4" s="83"/>
      <c r="G4" s="83"/>
      <c r="H4" s="83"/>
      <c r="I4" s="83"/>
      <c r="J4" s="83"/>
      <c r="K4" s="83"/>
      <c r="L4" s="83"/>
      <c r="M4" s="83"/>
    </row>
    <row r="5" spans="1:13">
      <c r="B5" s="78"/>
      <c r="C5" s="78"/>
      <c r="D5" s="87" t="s">
        <v>264</v>
      </c>
      <c r="E5" s="87"/>
      <c r="F5" s="87"/>
      <c r="G5" s="87"/>
      <c r="H5" s="87"/>
      <c r="I5" s="87"/>
      <c r="J5" s="87"/>
      <c r="K5" s="87"/>
      <c r="L5" s="78"/>
      <c r="M5" s="78"/>
    </row>
    <row r="6" spans="1:13">
      <c r="A6" s="78" t="s">
        <v>79</v>
      </c>
      <c r="B6" s="82" t="s">
        <v>52</v>
      </c>
      <c r="C6" s="82" t="s">
        <v>472</v>
      </c>
      <c r="D6" s="82" t="s">
        <v>52</v>
      </c>
      <c r="E6" s="82" t="s">
        <v>473</v>
      </c>
      <c r="F6" s="82" t="s">
        <v>474</v>
      </c>
      <c r="G6" s="82" t="s">
        <v>475</v>
      </c>
      <c r="H6" s="82" t="s">
        <v>476</v>
      </c>
      <c r="I6" s="112" t="s">
        <v>265</v>
      </c>
      <c r="J6" s="82" t="s">
        <v>266</v>
      </c>
      <c r="K6" s="82" t="s">
        <v>477</v>
      </c>
      <c r="L6" s="82"/>
      <c r="M6" s="82" t="s">
        <v>479</v>
      </c>
    </row>
    <row r="7" spans="1:13">
      <c r="A7" s="31"/>
      <c r="B7" s="31"/>
      <c r="C7" s="31"/>
      <c r="D7" s="31"/>
      <c r="E7" s="31"/>
      <c r="F7" s="31"/>
      <c r="G7" s="31"/>
      <c r="H7" s="31"/>
      <c r="I7" s="33"/>
      <c r="J7" s="31"/>
      <c r="K7" s="31"/>
      <c r="L7" s="31"/>
      <c r="M7" s="31"/>
    </row>
    <row r="8" spans="1:13">
      <c r="A8" s="36" t="s">
        <v>80</v>
      </c>
      <c r="B8" s="88">
        <v>11097.361999999999</v>
      </c>
      <c r="C8" s="88">
        <v>10.362686999999999</v>
      </c>
      <c r="D8" s="88">
        <v>11086.999</v>
      </c>
      <c r="E8" s="88">
        <v>2276.7725999999998</v>
      </c>
      <c r="F8" s="88">
        <v>937.98535000000004</v>
      </c>
      <c r="G8" s="88">
        <v>2596.9054000000001</v>
      </c>
      <c r="H8" s="88">
        <v>1135.8887999999999</v>
      </c>
      <c r="I8" s="88">
        <v>621.73577</v>
      </c>
      <c r="J8" s="88">
        <v>406.51677000000001</v>
      </c>
      <c r="K8" s="88">
        <v>3111.1943000000001</v>
      </c>
      <c r="L8" s="88"/>
      <c r="M8" s="93">
        <v>332031.554</v>
      </c>
    </row>
    <row r="9" spans="1:13" s="86" customFormat="1">
      <c r="A9" s="85"/>
      <c r="B9" s="89"/>
      <c r="C9" s="89"/>
      <c r="D9" s="89"/>
      <c r="E9" s="89"/>
      <c r="F9" s="89"/>
      <c r="G9" s="89"/>
      <c r="H9" s="89"/>
      <c r="I9" s="90"/>
      <c r="J9" s="89"/>
      <c r="K9" s="89"/>
      <c r="L9" s="89"/>
      <c r="M9" s="94"/>
    </row>
    <row r="10" spans="1:13">
      <c r="A10" s="36" t="s">
        <v>81</v>
      </c>
      <c r="B10" s="88">
        <v>11793.48</v>
      </c>
      <c r="C10" s="88">
        <v>1.494801</v>
      </c>
      <c r="D10" s="88">
        <v>11791.985000000001</v>
      </c>
      <c r="E10" s="88">
        <v>2705.8279000000002</v>
      </c>
      <c r="F10" s="88">
        <v>782.63685999999996</v>
      </c>
      <c r="G10" s="88">
        <v>2898.2172</v>
      </c>
      <c r="H10" s="88">
        <v>609.39963999999998</v>
      </c>
      <c r="I10" s="88">
        <v>588.36523</v>
      </c>
      <c r="J10" s="88">
        <v>356.30398000000002</v>
      </c>
      <c r="K10" s="88">
        <v>3851.2341999999999</v>
      </c>
      <c r="L10" s="88"/>
      <c r="M10" s="93">
        <v>15121.745000000001</v>
      </c>
    </row>
    <row r="11" spans="1:13">
      <c r="A11" s="79" t="s">
        <v>7</v>
      </c>
      <c r="B11" s="91">
        <v>10456.263000000001</v>
      </c>
      <c r="C11" s="91">
        <v>0</v>
      </c>
      <c r="D11" s="91">
        <v>10456.263000000001</v>
      </c>
      <c r="E11" s="91">
        <v>2855.0740999999998</v>
      </c>
      <c r="F11" s="91">
        <v>970.36697000000004</v>
      </c>
      <c r="G11" s="91">
        <v>1061.6469999999999</v>
      </c>
      <c r="H11" s="91">
        <v>818.19583999999998</v>
      </c>
      <c r="I11" s="88">
        <v>595.56377999999995</v>
      </c>
      <c r="J11" s="91">
        <v>360.84044</v>
      </c>
      <c r="K11" s="91">
        <v>3794.5752000000002</v>
      </c>
      <c r="L11" s="91"/>
      <c r="M11" s="95">
        <v>3623.355</v>
      </c>
    </row>
    <row r="12" spans="1:13">
      <c r="A12" s="79" t="s">
        <v>20</v>
      </c>
      <c r="B12" s="91">
        <v>10190.877</v>
      </c>
      <c r="C12" s="91">
        <v>0</v>
      </c>
      <c r="D12" s="91">
        <v>10190.877</v>
      </c>
      <c r="E12" s="91">
        <v>2279.0934000000002</v>
      </c>
      <c r="F12" s="91">
        <v>607.52679999999998</v>
      </c>
      <c r="G12" s="91">
        <v>3077.1167</v>
      </c>
      <c r="H12" s="91">
        <v>357.81614999999999</v>
      </c>
      <c r="I12" s="88">
        <v>813.45416999999998</v>
      </c>
      <c r="J12" s="91">
        <v>256.39431999999999</v>
      </c>
      <c r="K12" s="91">
        <v>2799.4755</v>
      </c>
      <c r="L12" s="91"/>
      <c r="M12" s="95">
        <v>1377.2380000000001</v>
      </c>
    </row>
    <row r="13" spans="1:13">
      <c r="A13" s="79" t="s">
        <v>22</v>
      </c>
      <c r="B13" s="91">
        <v>13060.999</v>
      </c>
      <c r="C13" s="91">
        <v>0.60660773000000001</v>
      </c>
      <c r="D13" s="91">
        <v>13060.393</v>
      </c>
      <c r="E13" s="91">
        <v>2774.5704999999998</v>
      </c>
      <c r="F13" s="91">
        <v>711.51467000000002</v>
      </c>
      <c r="G13" s="91">
        <v>3885.3573000000001</v>
      </c>
      <c r="H13" s="91">
        <v>587.10257999999999</v>
      </c>
      <c r="I13" s="88">
        <v>487.50846000000001</v>
      </c>
      <c r="J13" s="91">
        <v>352.49732</v>
      </c>
      <c r="K13" s="91">
        <v>4261.8419000000004</v>
      </c>
      <c r="L13" s="91"/>
      <c r="M13" s="95">
        <v>6989.69</v>
      </c>
    </row>
    <row r="14" spans="1:13">
      <c r="A14" s="79" t="s">
        <v>30</v>
      </c>
      <c r="B14" s="91">
        <v>9477.1658000000007</v>
      </c>
      <c r="C14" s="91">
        <v>0</v>
      </c>
      <c r="D14" s="91">
        <v>9477.1658000000007</v>
      </c>
      <c r="E14" s="91">
        <v>2379.5965000000001</v>
      </c>
      <c r="F14" s="91">
        <v>685.12545999999998</v>
      </c>
      <c r="G14" s="91">
        <v>2201.3009000000002</v>
      </c>
      <c r="H14" s="91">
        <v>211.35274999999999</v>
      </c>
      <c r="I14" s="88">
        <v>573.35865000000001</v>
      </c>
      <c r="J14" s="91">
        <v>350.37495000000001</v>
      </c>
      <c r="K14" s="91">
        <v>3076.0567000000001</v>
      </c>
      <c r="L14" s="91"/>
      <c r="M14" s="95">
        <v>1387.5050000000001</v>
      </c>
    </row>
    <row r="15" spans="1:13">
      <c r="A15" s="79" t="s">
        <v>40</v>
      </c>
      <c r="B15" s="91">
        <v>11964.125</v>
      </c>
      <c r="C15" s="91">
        <v>16.740428999999999</v>
      </c>
      <c r="D15" s="91">
        <v>11947.385</v>
      </c>
      <c r="E15" s="91">
        <v>2582.7973999999999</v>
      </c>
      <c r="F15" s="91">
        <v>662.85956999999996</v>
      </c>
      <c r="G15" s="91">
        <v>3156.5245</v>
      </c>
      <c r="H15" s="91">
        <v>804.76306</v>
      </c>
      <c r="I15" s="88">
        <v>619.56179999999995</v>
      </c>
      <c r="J15" s="91">
        <v>450.9615</v>
      </c>
      <c r="K15" s="91">
        <v>3669.9171000000001</v>
      </c>
      <c r="L15" s="91"/>
      <c r="M15" s="95">
        <v>1096.9849999999999</v>
      </c>
    </row>
    <row r="16" spans="1:13">
      <c r="A16" s="79" t="s">
        <v>46</v>
      </c>
      <c r="B16" s="91">
        <v>13678.428</v>
      </c>
      <c r="C16" s="91">
        <v>0</v>
      </c>
      <c r="D16" s="91">
        <v>13678.428</v>
      </c>
      <c r="E16" s="91">
        <v>2943.9589000000001</v>
      </c>
      <c r="F16" s="91">
        <v>1284.6197</v>
      </c>
      <c r="G16" s="91">
        <v>3194.9404</v>
      </c>
      <c r="H16" s="91">
        <v>738.89287000000002</v>
      </c>
      <c r="I16" s="88">
        <v>1137.8065999999999</v>
      </c>
      <c r="J16" s="91">
        <v>436.92308000000003</v>
      </c>
      <c r="K16" s="91">
        <v>3941.2865000000002</v>
      </c>
      <c r="L16" s="91"/>
      <c r="M16" s="95">
        <v>646.97199999999998</v>
      </c>
    </row>
    <row r="17" spans="1:13" s="86" customFormat="1">
      <c r="A17" s="85"/>
      <c r="B17" s="89"/>
      <c r="C17" s="89"/>
      <c r="D17" s="89"/>
      <c r="E17" s="89"/>
      <c r="F17" s="89"/>
      <c r="G17" s="89"/>
      <c r="H17" s="89"/>
      <c r="I17" s="90"/>
      <c r="J17" s="89"/>
      <c r="K17" s="89"/>
      <c r="L17" s="89"/>
      <c r="M17" s="94"/>
    </row>
    <row r="18" spans="1:13">
      <c r="A18" s="36" t="s">
        <v>88</v>
      </c>
      <c r="B18" s="88">
        <v>13394.934999999999</v>
      </c>
      <c r="C18" s="88">
        <v>2.6521975000000002</v>
      </c>
      <c r="D18" s="88">
        <v>13392.282999999999</v>
      </c>
      <c r="E18" s="88">
        <v>3143.8926999999999</v>
      </c>
      <c r="F18" s="88">
        <v>823.60001999999997</v>
      </c>
      <c r="G18" s="88">
        <v>3449.4106000000002</v>
      </c>
      <c r="H18" s="88">
        <v>1041.5987</v>
      </c>
      <c r="I18" s="88">
        <v>632.17105000000004</v>
      </c>
      <c r="J18" s="88">
        <v>482.57190000000003</v>
      </c>
      <c r="K18" s="88">
        <v>3819.038</v>
      </c>
      <c r="L18" s="88"/>
      <c r="M18" s="93">
        <v>49985.72</v>
      </c>
    </row>
    <row r="19" spans="1:13">
      <c r="A19" s="79" t="s">
        <v>8</v>
      </c>
      <c r="B19" s="91">
        <v>12638.352000000001</v>
      </c>
      <c r="C19" s="91">
        <v>0.95938822000000001</v>
      </c>
      <c r="D19" s="91">
        <v>12637.393</v>
      </c>
      <c r="E19" s="91">
        <v>2300.1799999999998</v>
      </c>
      <c r="F19" s="91">
        <v>1572.1527000000001</v>
      </c>
      <c r="G19" s="91">
        <v>3135.1862000000001</v>
      </c>
      <c r="H19" s="91">
        <v>661.63751000000002</v>
      </c>
      <c r="I19" s="88">
        <v>800.06708000000003</v>
      </c>
      <c r="J19" s="91">
        <v>392.21960000000001</v>
      </c>
      <c r="K19" s="91">
        <v>3775.95</v>
      </c>
      <c r="L19" s="91"/>
      <c r="M19" s="95">
        <v>1004.807</v>
      </c>
    </row>
    <row r="20" spans="1:13">
      <c r="A20" s="79" t="s">
        <v>9</v>
      </c>
      <c r="B20" s="91">
        <v>25061.194</v>
      </c>
      <c r="C20" s="91">
        <v>0</v>
      </c>
      <c r="D20" s="91">
        <v>25061.194</v>
      </c>
      <c r="E20" s="91">
        <v>4952.1943000000001</v>
      </c>
      <c r="F20" s="91">
        <v>251.10086999999999</v>
      </c>
      <c r="G20" s="91">
        <v>7044.5505000000003</v>
      </c>
      <c r="H20" s="91">
        <v>2449.2554</v>
      </c>
      <c r="I20" s="88">
        <v>1003.6304</v>
      </c>
      <c r="J20" s="91">
        <v>1000.2048</v>
      </c>
      <c r="K20" s="91">
        <v>8360.2574999999997</v>
      </c>
      <c r="L20" s="91"/>
      <c r="M20" s="95">
        <v>668.79100000000005</v>
      </c>
    </row>
    <row r="21" spans="1:13">
      <c r="A21" s="79" t="s">
        <v>21</v>
      </c>
      <c r="B21" s="91">
        <v>11714.111000000001</v>
      </c>
      <c r="C21" s="91">
        <v>0</v>
      </c>
      <c r="D21" s="91">
        <v>11714.111000000001</v>
      </c>
      <c r="E21" s="91">
        <v>2475.3510000000001</v>
      </c>
      <c r="F21" s="91">
        <v>1152.2140999999999</v>
      </c>
      <c r="G21" s="91">
        <v>2736.0994000000001</v>
      </c>
      <c r="H21" s="91">
        <v>571.13469999999995</v>
      </c>
      <c r="I21" s="88">
        <v>488.4255</v>
      </c>
      <c r="J21" s="91">
        <v>509.93099000000001</v>
      </c>
      <c r="K21" s="91">
        <v>3780.9553999999998</v>
      </c>
      <c r="L21" s="91"/>
      <c r="M21" s="95">
        <v>6174.61</v>
      </c>
    </row>
    <row r="22" spans="1:13">
      <c r="A22" s="79" t="s">
        <v>31</v>
      </c>
      <c r="B22" s="91">
        <v>11267.13</v>
      </c>
      <c r="C22" s="91">
        <v>2.1040226999999998</v>
      </c>
      <c r="D22" s="91">
        <v>11265.026</v>
      </c>
      <c r="E22" s="91">
        <v>2956.0338999999999</v>
      </c>
      <c r="F22" s="91">
        <v>711.02835000000005</v>
      </c>
      <c r="G22" s="91">
        <v>2396.0558000000001</v>
      </c>
      <c r="H22" s="91">
        <v>572.74486000000002</v>
      </c>
      <c r="I22" s="88">
        <v>468.20762000000002</v>
      </c>
      <c r="J22" s="91">
        <v>454.93588</v>
      </c>
      <c r="K22" s="91">
        <v>3706.0192000000002</v>
      </c>
      <c r="L22" s="91"/>
      <c r="M22" s="95">
        <v>9267.9609999999993</v>
      </c>
    </row>
    <row r="23" spans="1:13">
      <c r="A23" s="79" t="s">
        <v>33</v>
      </c>
      <c r="B23" s="91">
        <v>15898.777</v>
      </c>
      <c r="C23" s="91">
        <v>0</v>
      </c>
      <c r="D23" s="91">
        <v>15898.777</v>
      </c>
      <c r="E23" s="91">
        <v>3817.2352999999998</v>
      </c>
      <c r="F23" s="91">
        <v>709.63327000000004</v>
      </c>
      <c r="G23" s="91">
        <v>4249.2629999999999</v>
      </c>
      <c r="H23" s="91">
        <v>1445.4301</v>
      </c>
      <c r="I23" s="88">
        <v>609.01446999999996</v>
      </c>
      <c r="J23" s="91">
        <v>539.33381999999995</v>
      </c>
      <c r="K23" s="91">
        <v>4528.8665000000001</v>
      </c>
      <c r="L23" s="91"/>
      <c r="M23" s="95">
        <v>19857.491999999998</v>
      </c>
    </row>
    <row r="24" spans="1:13">
      <c r="A24" s="79" t="s">
        <v>39</v>
      </c>
      <c r="B24" s="91">
        <v>11345.817999999999</v>
      </c>
      <c r="C24" s="91">
        <v>8.6157003000000003</v>
      </c>
      <c r="D24" s="91">
        <v>11337.203</v>
      </c>
      <c r="E24" s="91">
        <v>2539.5725000000002</v>
      </c>
      <c r="F24" s="91">
        <v>893.38689999999997</v>
      </c>
      <c r="G24" s="91">
        <v>3157.0005999999998</v>
      </c>
      <c r="H24" s="91">
        <v>939.50350000000003</v>
      </c>
      <c r="I24" s="88">
        <v>820.44862999999998</v>
      </c>
      <c r="J24" s="91">
        <v>383.02170000000001</v>
      </c>
      <c r="K24" s="91">
        <v>2604.2689</v>
      </c>
      <c r="L24" s="91"/>
      <c r="M24" s="95">
        <v>13012.058999999999</v>
      </c>
    </row>
    <row r="25" spans="1:13" s="86" customFormat="1">
      <c r="A25" s="85"/>
      <c r="B25" s="89"/>
      <c r="C25" s="89"/>
      <c r="D25" s="89"/>
      <c r="E25" s="89"/>
      <c r="F25" s="89"/>
      <c r="G25" s="89"/>
      <c r="H25" s="89"/>
      <c r="I25" s="90"/>
      <c r="J25" s="89"/>
      <c r="K25" s="89"/>
      <c r="L25" s="89"/>
      <c r="M25" s="94"/>
    </row>
    <row r="26" spans="1:13">
      <c r="A26" s="36" t="s">
        <v>95</v>
      </c>
      <c r="B26" s="88">
        <v>10296.790999999999</v>
      </c>
      <c r="C26" s="88">
        <v>0.80946213</v>
      </c>
      <c r="D26" s="88">
        <v>10295.981</v>
      </c>
      <c r="E26" s="88">
        <v>2181.7957999999999</v>
      </c>
      <c r="F26" s="88">
        <v>860.24748</v>
      </c>
      <c r="G26" s="88">
        <v>2578.1468</v>
      </c>
      <c r="H26" s="88">
        <v>896.71198000000004</v>
      </c>
      <c r="I26" s="88">
        <v>608.38742999999999</v>
      </c>
      <c r="J26" s="88">
        <v>349.92362000000003</v>
      </c>
      <c r="K26" s="88">
        <v>2820.768</v>
      </c>
      <c r="L26" s="88"/>
      <c r="M26" s="93">
        <v>47181.947999999997</v>
      </c>
    </row>
    <row r="27" spans="1:13">
      <c r="A27" s="79" t="s">
        <v>14</v>
      </c>
      <c r="B27" s="91">
        <v>10990.87</v>
      </c>
      <c r="C27" s="91">
        <v>1.3340197</v>
      </c>
      <c r="D27" s="91">
        <v>10989.536</v>
      </c>
      <c r="E27" s="91">
        <v>2398.6894000000002</v>
      </c>
      <c r="F27" s="91">
        <v>789.42533000000003</v>
      </c>
      <c r="G27" s="91">
        <v>2490.7662</v>
      </c>
      <c r="H27" s="91">
        <v>626.75004000000001</v>
      </c>
      <c r="I27" s="88">
        <v>708.33027000000004</v>
      </c>
      <c r="J27" s="91">
        <v>470.70103</v>
      </c>
      <c r="K27" s="91">
        <v>3504.8737999999998</v>
      </c>
      <c r="L27" s="91"/>
      <c r="M27" s="95">
        <v>12686.468999999999</v>
      </c>
    </row>
    <row r="28" spans="1:13">
      <c r="A28" s="79" t="s">
        <v>15</v>
      </c>
      <c r="B28" s="91">
        <v>9809.1157000000003</v>
      </c>
      <c r="C28" s="91">
        <v>0.21471977</v>
      </c>
      <c r="D28" s="91">
        <v>9808.9009999999998</v>
      </c>
      <c r="E28" s="91">
        <v>1773.9351999999999</v>
      </c>
      <c r="F28" s="91">
        <v>966.55303000000004</v>
      </c>
      <c r="G28" s="91">
        <v>2674.4276</v>
      </c>
      <c r="H28" s="91">
        <v>1108.1104</v>
      </c>
      <c r="I28" s="88">
        <v>561.80510000000004</v>
      </c>
      <c r="J28" s="91">
        <v>250.73750000000001</v>
      </c>
      <c r="K28" s="91">
        <v>2473.3321999999998</v>
      </c>
      <c r="L28" s="91"/>
      <c r="M28" s="95">
        <v>6813.5320000000002</v>
      </c>
    </row>
    <row r="29" spans="1:13">
      <c r="A29" s="79" t="s">
        <v>23</v>
      </c>
      <c r="B29" s="91">
        <v>9750.2224000000006</v>
      </c>
      <c r="C29" s="91">
        <v>0.40787032000000001</v>
      </c>
      <c r="D29" s="91">
        <v>9749.8145000000004</v>
      </c>
      <c r="E29" s="91">
        <v>2006.8104000000001</v>
      </c>
      <c r="F29" s="91">
        <v>981.83792000000005</v>
      </c>
      <c r="G29" s="91">
        <v>2105.6410000000001</v>
      </c>
      <c r="H29" s="91">
        <v>1095.954</v>
      </c>
      <c r="I29" s="88">
        <v>583.27049999999997</v>
      </c>
      <c r="J29" s="91">
        <v>290.79559999999998</v>
      </c>
      <c r="K29" s="91">
        <v>2685.5050999999999</v>
      </c>
      <c r="L29" s="91"/>
      <c r="M29" s="95">
        <v>10037.504000000001</v>
      </c>
    </row>
    <row r="30" spans="1:13">
      <c r="A30" s="79" t="s">
        <v>36</v>
      </c>
      <c r="B30" s="91">
        <v>10275.254999999999</v>
      </c>
      <c r="C30" s="91">
        <v>1.3354763000000001</v>
      </c>
      <c r="D30" s="91">
        <v>10273.92</v>
      </c>
      <c r="E30" s="91">
        <v>2331.3413999999998</v>
      </c>
      <c r="F30" s="91">
        <v>691.60018000000002</v>
      </c>
      <c r="G30" s="91">
        <v>2975.9737</v>
      </c>
      <c r="H30" s="91">
        <v>939.66862000000003</v>
      </c>
      <c r="I30" s="88">
        <v>511.35685999999998</v>
      </c>
      <c r="J30" s="91">
        <v>333.18421000000001</v>
      </c>
      <c r="K30" s="91">
        <v>2490.7948999999999</v>
      </c>
      <c r="L30" s="91"/>
      <c r="M30" s="95">
        <v>11764.342000000001</v>
      </c>
    </row>
    <row r="31" spans="1:13">
      <c r="A31" s="79" t="s">
        <v>50</v>
      </c>
      <c r="B31" s="91">
        <v>10340.478999999999</v>
      </c>
      <c r="C31" s="91">
        <v>0</v>
      </c>
      <c r="D31" s="91">
        <v>10340.478999999999</v>
      </c>
      <c r="E31" s="91">
        <v>2185.9569999999999</v>
      </c>
      <c r="F31" s="91">
        <v>1019.7221</v>
      </c>
      <c r="G31" s="91">
        <v>2665.7548999999999</v>
      </c>
      <c r="H31" s="91">
        <v>808.14954999999998</v>
      </c>
      <c r="I31" s="88">
        <v>683.73996</v>
      </c>
      <c r="J31" s="91">
        <v>338.69842999999997</v>
      </c>
      <c r="K31" s="91">
        <v>2638.4573999999998</v>
      </c>
      <c r="L31" s="91"/>
      <c r="M31" s="95">
        <v>5880.1009999999997</v>
      </c>
    </row>
    <row r="32" spans="1:13" s="86" customFormat="1">
      <c r="A32" s="85"/>
      <c r="B32" s="89"/>
      <c r="C32" s="89"/>
      <c r="D32" s="89"/>
      <c r="E32" s="89"/>
      <c r="F32" s="89"/>
      <c r="G32" s="89"/>
      <c r="H32" s="89"/>
      <c r="I32" s="90"/>
      <c r="J32" s="89"/>
      <c r="K32" s="89"/>
      <c r="L32" s="89"/>
      <c r="M32" s="94"/>
    </row>
    <row r="33" spans="1:13">
      <c r="A33" s="36" t="s">
        <v>101</v>
      </c>
      <c r="B33" s="88">
        <v>10738.181</v>
      </c>
      <c r="C33" s="88">
        <v>1.0487861999999999</v>
      </c>
      <c r="D33" s="88">
        <v>10737.132</v>
      </c>
      <c r="E33" s="88">
        <v>2315.9863999999998</v>
      </c>
      <c r="F33" s="88">
        <v>944.78053999999997</v>
      </c>
      <c r="G33" s="88">
        <v>2324.4989</v>
      </c>
      <c r="H33" s="88">
        <v>1151.4563000000001</v>
      </c>
      <c r="I33" s="88">
        <v>838.30655000000002</v>
      </c>
      <c r="J33" s="88">
        <v>361.83922000000001</v>
      </c>
      <c r="K33" s="88">
        <v>2800.2640000000001</v>
      </c>
      <c r="L33" s="88"/>
      <c r="M33" s="93">
        <v>21654.557000000001</v>
      </c>
    </row>
    <row r="34" spans="1:13">
      <c r="A34" s="79" t="s">
        <v>16</v>
      </c>
      <c r="B34" s="91">
        <v>11476.567999999999</v>
      </c>
      <c r="C34" s="91">
        <v>0</v>
      </c>
      <c r="D34" s="91">
        <v>11476.567999999999</v>
      </c>
      <c r="E34" s="91">
        <v>2368.6374999999998</v>
      </c>
      <c r="F34" s="91">
        <v>1152.9794999999999</v>
      </c>
      <c r="G34" s="91">
        <v>2400.9632999999999</v>
      </c>
      <c r="H34" s="91">
        <v>1687.0029999999999</v>
      </c>
      <c r="I34" s="88">
        <v>984.35401000000002</v>
      </c>
      <c r="J34" s="91">
        <v>296.13511999999997</v>
      </c>
      <c r="K34" s="91">
        <v>2586.4956999999999</v>
      </c>
      <c r="L34" s="91"/>
      <c r="M34" s="95">
        <v>3197.6889999999999</v>
      </c>
    </row>
    <row r="35" spans="1:13">
      <c r="A35" s="79" t="s">
        <v>17</v>
      </c>
      <c r="B35" s="91">
        <v>10693.821</v>
      </c>
      <c r="C35" s="91">
        <v>0.27774733000000001</v>
      </c>
      <c r="D35" s="91">
        <v>10693.543</v>
      </c>
      <c r="E35" s="91">
        <v>2535.1813000000002</v>
      </c>
      <c r="F35" s="91">
        <v>1130.5518</v>
      </c>
      <c r="G35" s="91">
        <v>1840.9150999999999</v>
      </c>
      <c r="H35" s="91">
        <v>1768.3611000000001</v>
      </c>
      <c r="I35" s="88">
        <v>685.29389000000003</v>
      </c>
      <c r="J35" s="91">
        <v>390.67477000000002</v>
      </c>
      <c r="K35" s="91">
        <v>2342.5648999999999</v>
      </c>
      <c r="L35" s="91"/>
      <c r="M35" s="95">
        <v>2937.922</v>
      </c>
    </row>
    <row r="36" spans="1:13">
      <c r="A36" s="79" t="s">
        <v>24</v>
      </c>
      <c r="B36" s="91">
        <v>12009.594999999999</v>
      </c>
      <c r="C36" s="91">
        <v>6.6182599999999994E-2</v>
      </c>
      <c r="D36" s="91">
        <v>12009.529</v>
      </c>
      <c r="E36" s="91">
        <v>2517.7339999999999</v>
      </c>
      <c r="F36" s="91">
        <v>891.48662000000002</v>
      </c>
      <c r="G36" s="91">
        <v>3312.7939999999999</v>
      </c>
      <c r="H36" s="91">
        <v>717.85395000000005</v>
      </c>
      <c r="I36" s="88">
        <v>991.85428999999999</v>
      </c>
      <c r="J36" s="91">
        <v>450.09683000000001</v>
      </c>
      <c r="K36" s="91">
        <v>3127.7094999999999</v>
      </c>
      <c r="L36" s="91"/>
      <c r="M36" s="95">
        <v>5711.4709999999995</v>
      </c>
    </row>
    <row r="37" spans="1:13">
      <c r="A37" s="79" t="s">
        <v>26</v>
      </c>
      <c r="B37" s="91">
        <v>8970.1687000000002</v>
      </c>
      <c r="C37" s="91">
        <v>3.4874581999999998</v>
      </c>
      <c r="D37" s="91">
        <v>8966.6812000000009</v>
      </c>
      <c r="E37" s="91">
        <v>1881.8827000000001</v>
      </c>
      <c r="F37" s="91">
        <v>622.64687000000004</v>
      </c>
      <c r="G37" s="91">
        <v>1787.9398000000001</v>
      </c>
      <c r="H37" s="91">
        <v>1341.1093000000001</v>
      </c>
      <c r="I37" s="88">
        <v>466.30219</v>
      </c>
      <c r="J37" s="91">
        <v>339.21654000000001</v>
      </c>
      <c r="K37" s="91">
        <v>2527.5839000000001</v>
      </c>
      <c r="L37" s="91"/>
      <c r="M37" s="95">
        <v>6169.8230000000003</v>
      </c>
    </row>
    <row r="38" spans="1:13">
      <c r="A38" s="79" t="s">
        <v>28</v>
      </c>
      <c r="B38" s="91">
        <v>10783.951999999999</v>
      </c>
      <c r="C38" s="91">
        <v>0</v>
      </c>
      <c r="D38" s="91">
        <v>10783.951999999999</v>
      </c>
      <c r="E38" s="91">
        <v>2707.1698000000001</v>
      </c>
      <c r="F38" s="91">
        <v>1285.4752000000001</v>
      </c>
      <c r="G38" s="91">
        <v>1927.1418000000001</v>
      </c>
      <c r="H38" s="91">
        <v>605.52345000000003</v>
      </c>
      <c r="I38" s="88">
        <v>959.42458999999997</v>
      </c>
      <c r="J38" s="91">
        <v>283.33623999999998</v>
      </c>
      <c r="K38" s="91">
        <v>3015.8814000000002</v>
      </c>
      <c r="L38" s="91"/>
      <c r="M38" s="95">
        <v>1963.5540000000001</v>
      </c>
    </row>
    <row r="39" spans="1:13">
      <c r="A39" s="79" t="s">
        <v>35</v>
      </c>
      <c r="B39" s="91">
        <v>13688.98</v>
      </c>
      <c r="C39" s="91">
        <v>0</v>
      </c>
      <c r="D39" s="91">
        <v>13688.98</v>
      </c>
      <c r="E39" s="91">
        <v>2616.3788</v>
      </c>
      <c r="F39" s="91">
        <v>1585.4944</v>
      </c>
      <c r="G39" s="91">
        <v>2270.5563999999999</v>
      </c>
      <c r="H39" s="91">
        <v>584.34649000000002</v>
      </c>
      <c r="I39" s="88">
        <v>1739.9277999999999</v>
      </c>
      <c r="J39" s="91">
        <v>354.30641000000003</v>
      </c>
      <c r="K39" s="91">
        <v>4537.9697999999999</v>
      </c>
      <c r="L39" s="91"/>
      <c r="M39" s="95">
        <v>777.93399999999997</v>
      </c>
    </row>
    <row r="40" spans="1:13">
      <c r="A40" s="79" t="s">
        <v>42</v>
      </c>
      <c r="B40" s="91">
        <v>9656.3040000000001</v>
      </c>
      <c r="C40" s="91">
        <v>0</v>
      </c>
      <c r="D40" s="91">
        <v>9656.3040000000001</v>
      </c>
      <c r="E40" s="91">
        <v>1994.5411999999999</v>
      </c>
      <c r="F40" s="91">
        <v>847.64619000000005</v>
      </c>
      <c r="G40" s="91">
        <v>1949.8719000000001</v>
      </c>
      <c r="H40" s="91">
        <v>364.31612999999999</v>
      </c>
      <c r="I40" s="88">
        <v>1353.3003000000001</v>
      </c>
      <c r="J40" s="91">
        <v>273.55930000000001</v>
      </c>
      <c r="K40" s="91">
        <v>2873.069</v>
      </c>
      <c r="L40" s="91"/>
      <c r="M40" s="95">
        <v>896.16399999999999</v>
      </c>
    </row>
    <row r="41" spans="1:13" s="86" customFormat="1">
      <c r="A41" s="85"/>
      <c r="B41" s="89"/>
      <c r="C41" s="89"/>
      <c r="D41" s="89"/>
      <c r="E41" s="89"/>
      <c r="F41" s="89"/>
      <c r="G41" s="89"/>
      <c r="H41" s="89"/>
      <c r="I41" s="90"/>
      <c r="J41" s="89"/>
      <c r="K41" s="89"/>
      <c r="L41" s="89"/>
      <c r="M41" s="94"/>
    </row>
    <row r="42" spans="1:13">
      <c r="A42" s="36" t="s">
        <v>109</v>
      </c>
      <c r="B42" s="88">
        <v>9191.7016000000003</v>
      </c>
      <c r="C42" s="88">
        <v>4.6663128</v>
      </c>
      <c r="D42" s="88">
        <v>9187.0352999999996</v>
      </c>
      <c r="E42" s="88">
        <v>1777.6574000000001</v>
      </c>
      <c r="F42" s="88">
        <v>793.27484000000004</v>
      </c>
      <c r="G42" s="88">
        <v>1957.693</v>
      </c>
      <c r="H42" s="88">
        <v>1141.9422999999999</v>
      </c>
      <c r="I42" s="88">
        <v>551.27520000000004</v>
      </c>
      <c r="J42" s="88">
        <v>352.78257000000002</v>
      </c>
      <c r="K42" s="88">
        <v>2612.41</v>
      </c>
      <c r="L42" s="88"/>
      <c r="M42" s="93">
        <v>85947.732000000004</v>
      </c>
    </row>
    <row r="43" spans="1:13">
      <c r="A43" s="79" t="s">
        <v>1</v>
      </c>
      <c r="B43" s="91">
        <v>9366.2098000000005</v>
      </c>
      <c r="C43" s="91">
        <v>0</v>
      </c>
      <c r="D43" s="91">
        <v>9366.2098000000005</v>
      </c>
      <c r="E43" s="91">
        <v>1758.3322000000001</v>
      </c>
      <c r="F43" s="91">
        <v>1193.6114</v>
      </c>
      <c r="G43" s="91">
        <v>1588.4407000000001</v>
      </c>
      <c r="H43" s="91">
        <v>1813.4355</v>
      </c>
      <c r="I43" s="88">
        <v>505.45006999999998</v>
      </c>
      <c r="J43" s="91">
        <v>287.30777</v>
      </c>
      <c r="K43" s="91">
        <v>2219.6320000000001</v>
      </c>
      <c r="L43" s="91"/>
      <c r="M43" s="95">
        <v>5049.8459999999995</v>
      </c>
    </row>
    <row r="44" spans="1:13">
      <c r="A44" s="79" t="s">
        <v>4</v>
      </c>
      <c r="B44" s="91">
        <v>9048.9624000000003</v>
      </c>
      <c r="C44" s="91">
        <v>5.6800879999999998E-2</v>
      </c>
      <c r="D44" s="91">
        <v>9048.9056</v>
      </c>
      <c r="E44" s="91">
        <v>1881.7663</v>
      </c>
      <c r="F44" s="91">
        <v>962.72937000000002</v>
      </c>
      <c r="G44" s="91">
        <v>2616.8708000000001</v>
      </c>
      <c r="H44" s="91">
        <v>663.01952000000006</v>
      </c>
      <c r="I44" s="88">
        <v>725.35551999999996</v>
      </c>
      <c r="J44" s="91">
        <v>241.30797999999999</v>
      </c>
      <c r="K44" s="91">
        <v>1957.8561</v>
      </c>
      <c r="L44" s="91"/>
      <c r="M44" s="95">
        <v>3028.1219999999998</v>
      </c>
    </row>
    <row r="45" spans="1:13">
      <c r="A45" s="79" t="s">
        <v>10</v>
      </c>
      <c r="B45" s="91">
        <v>8816.2980000000007</v>
      </c>
      <c r="C45" s="91">
        <v>0</v>
      </c>
      <c r="D45" s="91">
        <v>8816.2980000000007</v>
      </c>
      <c r="E45" s="91">
        <v>1502.8712</v>
      </c>
      <c r="F45" s="91">
        <v>560.80613000000005</v>
      </c>
      <c r="G45" s="91">
        <v>1524.0101</v>
      </c>
      <c r="H45" s="91">
        <v>945.00544000000002</v>
      </c>
      <c r="I45" s="88">
        <v>555.72355000000005</v>
      </c>
      <c r="J45" s="91">
        <v>485.05880000000002</v>
      </c>
      <c r="K45" s="91">
        <v>3242.8229000000001</v>
      </c>
      <c r="L45" s="91"/>
      <c r="M45" s="95">
        <v>21828.069</v>
      </c>
    </row>
    <row r="46" spans="1:13">
      <c r="A46" s="79" t="s">
        <v>11</v>
      </c>
      <c r="B46" s="91">
        <v>7970.9974000000002</v>
      </c>
      <c r="C46" s="91">
        <v>0</v>
      </c>
      <c r="D46" s="91">
        <v>7970.9974000000002</v>
      </c>
      <c r="E46" s="91">
        <v>2115.3254999999999</v>
      </c>
      <c r="F46" s="91">
        <v>591.07433000000003</v>
      </c>
      <c r="G46" s="91">
        <v>1352.0844</v>
      </c>
      <c r="H46" s="91">
        <v>816.34438999999998</v>
      </c>
      <c r="I46" s="88">
        <v>478.24027999999998</v>
      </c>
      <c r="J46" s="91">
        <v>298.74549000000002</v>
      </c>
      <c r="K46" s="91">
        <v>2319.183</v>
      </c>
      <c r="L46" s="91"/>
      <c r="M46" s="95">
        <v>10788.029</v>
      </c>
    </row>
    <row r="47" spans="1:13">
      <c r="A47" s="79" t="s">
        <v>18</v>
      </c>
      <c r="B47" s="91">
        <v>10203.451999999999</v>
      </c>
      <c r="C47" s="91">
        <v>0</v>
      </c>
      <c r="D47" s="91">
        <v>10203.451999999999</v>
      </c>
      <c r="E47" s="91">
        <v>1755.1376</v>
      </c>
      <c r="F47" s="91">
        <v>834.13198</v>
      </c>
      <c r="G47" s="91">
        <v>3535.7256000000002</v>
      </c>
      <c r="H47" s="91">
        <v>953.32101999999998</v>
      </c>
      <c r="I47" s="88">
        <v>501.56891999999999</v>
      </c>
      <c r="J47" s="91">
        <v>232.32782</v>
      </c>
      <c r="K47" s="91">
        <v>2391.2390999999998</v>
      </c>
      <c r="L47" s="91"/>
      <c r="M47" s="95">
        <v>4506.5889999999999</v>
      </c>
    </row>
    <row r="48" spans="1:13">
      <c r="A48" s="79" t="s">
        <v>19</v>
      </c>
      <c r="B48" s="91">
        <v>10626.019</v>
      </c>
      <c r="C48" s="91">
        <v>86.447271999999998</v>
      </c>
      <c r="D48" s="91">
        <v>10539.572</v>
      </c>
      <c r="E48" s="91">
        <v>1891.7701999999999</v>
      </c>
      <c r="F48" s="91">
        <v>872.74962000000005</v>
      </c>
      <c r="G48" s="91">
        <v>3161.4079000000002</v>
      </c>
      <c r="H48" s="91">
        <v>889.96645000000001</v>
      </c>
      <c r="I48" s="88">
        <v>511.71728000000002</v>
      </c>
      <c r="J48" s="91">
        <v>344.88830999999999</v>
      </c>
      <c r="K48" s="91">
        <v>2867.0722000000001</v>
      </c>
      <c r="L48" s="91"/>
      <c r="M48" s="95">
        <v>4627.098</v>
      </c>
    </row>
    <row r="49" spans="1:13">
      <c r="A49" s="79" t="s">
        <v>25</v>
      </c>
      <c r="B49" s="91">
        <v>9571.4442999999992</v>
      </c>
      <c r="C49" s="91">
        <v>0</v>
      </c>
      <c r="D49" s="91">
        <v>9571.4442999999992</v>
      </c>
      <c r="E49" s="91">
        <v>1751.8025</v>
      </c>
      <c r="F49" s="91">
        <v>1007.1997</v>
      </c>
      <c r="G49" s="91">
        <v>2246.9157</v>
      </c>
      <c r="H49" s="91">
        <v>1639.1079999999999</v>
      </c>
      <c r="I49" s="88">
        <v>633.10443999999995</v>
      </c>
      <c r="J49" s="91">
        <v>268.29223000000002</v>
      </c>
      <c r="K49" s="91">
        <v>2025.0218</v>
      </c>
      <c r="L49" s="91"/>
      <c r="M49" s="95">
        <v>2949.5859999999998</v>
      </c>
    </row>
    <row r="50" spans="1:13">
      <c r="A50" s="79" t="s">
        <v>34</v>
      </c>
      <c r="B50" s="91">
        <v>9293.9513999999999</v>
      </c>
      <c r="C50" s="91">
        <v>0</v>
      </c>
      <c r="D50" s="91">
        <v>9293.9513999999999</v>
      </c>
      <c r="E50" s="91">
        <v>1621.9318000000001</v>
      </c>
      <c r="F50" s="91">
        <v>1006.6983</v>
      </c>
      <c r="G50" s="91">
        <v>1843.9469999999999</v>
      </c>
      <c r="H50" s="91">
        <v>1747.6568</v>
      </c>
      <c r="I50" s="88">
        <v>498.26445999999999</v>
      </c>
      <c r="J50" s="91">
        <v>359.44087999999999</v>
      </c>
      <c r="K50" s="91">
        <v>2216.0122000000001</v>
      </c>
      <c r="L50" s="91"/>
      <c r="M50" s="95">
        <v>10565.885</v>
      </c>
    </row>
    <row r="51" spans="1:13">
      <c r="A51" s="79" t="s">
        <v>41</v>
      </c>
      <c r="B51" s="91">
        <v>9586.7880000000005</v>
      </c>
      <c r="C51" s="91">
        <v>0</v>
      </c>
      <c r="D51" s="91">
        <v>9586.7880000000005</v>
      </c>
      <c r="E51" s="91">
        <v>1988.5885000000001</v>
      </c>
      <c r="F51" s="91">
        <v>898.61581999999999</v>
      </c>
      <c r="G51" s="91">
        <v>1722.3476000000001</v>
      </c>
      <c r="H51" s="91">
        <v>1915.0907999999999</v>
      </c>
      <c r="I51" s="88">
        <v>425.19659000000001</v>
      </c>
      <c r="J51" s="91">
        <v>271.85032000000001</v>
      </c>
      <c r="K51" s="91">
        <v>2365.0983999999999</v>
      </c>
      <c r="L51" s="91"/>
      <c r="M51" s="95">
        <v>5193.2659999999996</v>
      </c>
    </row>
    <row r="52" spans="1:13">
      <c r="A52" s="79" t="s">
        <v>43</v>
      </c>
      <c r="B52" s="91">
        <v>8062.0787</v>
      </c>
      <c r="C52" s="91">
        <v>0</v>
      </c>
      <c r="D52" s="91">
        <v>8062.0787</v>
      </c>
      <c r="E52" s="91">
        <v>1550.6818000000001</v>
      </c>
      <c r="F52" s="91">
        <v>569.46155999999996</v>
      </c>
      <c r="G52" s="91">
        <v>1967.9549999999999</v>
      </c>
      <c r="H52" s="91">
        <v>962.09433000000001</v>
      </c>
      <c r="I52" s="88">
        <v>391.96633000000003</v>
      </c>
      <c r="J52" s="91">
        <v>330.62542000000002</v>
      </c>
      <c r="K52" s="91">
        <v>2289.2943</v>
      </c>
      <c r="L52" s="91"/>
      <c r="M52" s="95">
        <v>6968.3509999999997</v>
      </c>
    </row>
    <row r="53" spans="1:13">
      <c r="A53" s="79" t="s">
        <v>47</v>
      </c>
      <c r="B53" s="91">
        <v>10500.986999999999</v>
      </c>
      <c r="C53" s="91">
        <v>0.10245612</v>
      </c>
      <c r="D53" s="91">
        <v>10500.884</v>
      </c>
      <c r="E53" s="91">
        <v>2209.6302000000001</v>
      </c>
      <c r="F53" s="91">
        <v>1019.7151</v>
      </c>
      <c r="G53" s="91">
        <v>2273.1426999999999</v>
      </c>
      <c r="H53" s="91">
        <v>951.09875</v>
      </c>
      <c r="I53" s="88">
        <v>796.38989000000004</v>
      </c>
      <c r="J53" s="91">
        <v>336.34068000000002</v>
      </c>
      <c r="K53" s="91">
        <v>2914.5668000000001</v>
      </c>
      <c r="L53" s="91"/>
      <c r="M53" s="95">
        <v>8657.3649999999998</v>
      </c>
    </row>
    <row r="54" spans="1:13">
      <c r="A54" s="79" t="s">
        <v>49</v>
      </c>
      <c r="B54" s="91">
        <v>10313.200999999999</v>
      </c>
      <c r="C54" s="91">
        <v>0</v>
      </c>
      <c r="D54" s="91">
        <v>10313.200999999999</v>
      </c>
      <c r="E54" s="91">
        <v>1878.0225</v>
      </c>
      <c r="F54" s="91">
        <v>981.02296000000001</v>
      </c>
      <c r="G54" s="91">
        <v>3052.9508000000001</v>
      </c>
      <c r="H54" s="91">
        <v>531.75982999999997</v>
      </c>
      <c r="I54" s="88">
        <v>978.9905</v>
      </c>
      <c r="J54" s="91">
        <v>262.66266000000002</v>
      </c>
      <c r="K54" s="91">
        <v>2627.7919999999999</v>
      </c>
      <c r="L54" s="91"/>
      <c r="M54" s="95">
        <v>1785.5260000000001</v>
      </c>
    </row>
    <row r="55" spans="1:13" s="86" customFormat="1">
      <c r="A55" s="85"/>
      <c r="B55" s="89"/>
      <c r="C55" s="89"/>
      <c r="D55" s="89"/>
      <c r="E55" s="89"/>
      <c r="F55" s="89"/>
      <c r="G55" s="89"/>
      <c r="H55" s="89"/>
      <c r="I55" s="90"/>
      <c r="J55" s="89"/>
      <c r="K55" s="89"/>
      <c r="L55" s="89"/>
      <c r="M55" s="94"/>
    </row>
    <row r="56" spans="1:13">
      <c r="A56" s="36" t="s">
        <v>122</v>
      </c>
      <c r="B56" s="88">
        <v>9483.7515000000003</v>
      </c>
      <c r="C56" s="88">
        <v>1.0785750999999999</v>
      </c>
      <c r="D56" s="88">
        <v>9482.6728999999996</v>
      </c>
      <c r="E56" s="88">
        <v>2020.2181</v>
      </c>
      <c r="F56" s="88">
        <v>1061.2719</v>
      </c>
      <c r="G56" s="88">
        <v>2055.4470000000001</v>
      </c>
      <c r="H56" s="88">
        <v>1065.309</v>
      </c>
      <c r="I56" s="88">
        <v>623.07719999999995</v>
      </c>
      <c r="J56" s="88">
        <v>341.36739</v>
      </c>
      <c r="K56" s="88">
        <v>2315.9823999999999</v>
      </c>
      <c r="L56" s="88"/>
      <c r="M56" s="93">
        <v>42931.642999999996</v>
      </c>
    </row>
    <row r="57" spans="1:13">
      <c r="A57" s="79" t="s">
        <v>3</v>
      </c>
      <c r="B57" s="91">
        <v>8715.8384999999998</v>
      </c>
      <c r="C57" s="91">
        <v>0</v>
      </c>
      <c r="D57" s="91">
        <v>8715.8384999999998</v>
      </c>
      <c r="E57" s="91">
        <v>1381.0951</v>
      </c>
      <c r="F57" s="91">
        <v>960.16876999999999</v>
      </c>
      <c r="G57" s="91">
        <v>2881.0643</v>
      </c>
      <c r="H57" s="91">
        <v>343.07022999999998</v>
      </c>
      <c r="I57" s="88">
        <v>404.74835000000002</v>
      </c>
      <c r="J57" s="91">
        <v>398.59615000000002</v>
      </c>
      <c r="K57" s="91">
        <v>2347.0956000000001</v>
      </c>
      <c r="L57" s="91"/>
      <c r="M57" s="95">
        <v>7264.8770000000004</v>
      </c>
    </row>
    <row r="58" spans="1:13">
      <c r="A58" s="79" t="s">
        <v>32</v>
      </c>
      <c r="B58" s="91">
        <v>12505.23</v>
      </c>
      <c r="C58" s="91">
        <v>0</v>
      </c>
      <c r="D58" s="91">
        <v>12505.23</v>
      </c>
      <c r="E58" s="91">
        <v>1946.8592000000001</v>
      </c>
      <c r="F58" s="91">
        <v>1290.6550999999999</v>
      </c>
      <c r="G58" s="91">
        <v>3953.1048000000001</v>
      </c>
      <c r="H58" s="91">
        <v>1169.4920999999999</v>
      </c>
      <c r="I58" s="88">
        <v>597.24512000000004</v>
      </c>
      <c r="J58" s="91">
        <v>355.04</v>
      </c>
      <c r="K58" s="91">
        <v>3192.8339000000001</v>
      </c>
      <c r="L58" s="91"/>
      <c r="M58" s="95">
        <v>2116.6770000000001</v>
      </c>
    </row>
    <row r="59" spans="1:13">
      <c r="A59" s="79" t="s">
        <v>37</v>
      </c>
      <c r="B59" s="91">
        <v>8570.5341000000008</v>
      </c>
      <c r="C59" s="91">
        <v>11.601701</v>
      </c>
      <c r="D59" s="91">
        <v>8558.9323999999997</v>
      </c>
      <c r="E59" s="91">
        <v>1760.2775999999999</v>
      </c>
      <c r="F59" s="91">
        <v>966.84100999999998</v>
      </c>
      <c r="G59" s="91">
        <v>1872.8132000000001</v>
      </c>
      <c r="H59" s="91">
        <v>796.21595000000002</v>
      </c>
      <c r="I59" s="88">
        <v>766.35193000000004</v>
      </c>
      <c r="J59" s="91">
        <v>295.5421</v>
      </c>
      <c r="K59" s="91">
        <v>2100.8906000000002</v>
      </c>
      <c r="L59" s="91"/>
      <c r="M59" s="95">
        <v>3991.2249999999999</v>
      </c>
    </row>
    <row r="60" spans="1:13">
      <c r="A60" s="79" t="s">
        <v>44</v>
      </c>
      <c r="B60" s="91">
        <v>9579.4303</v>
      </c>
      <c r="C60" s="91">
        <v>0</v>
      </c>
      <c r="D60" s="91">
        <v>9579.4303</v>
      </c>
      <c r="E60" s="91">
        <v>2217.6516000000001</v>
      </c>
      <c r="F60" s="91">
        <v>1082.4455</v>
      </c>
      <c r="G60" s="91">
        <v>1741.3008</v>
      </c>
      <c r="H60" s="91">
        <v>1271.6926000000001</v>
      </c>
      <c r="I60" s="88">
        <v>659.24126999999999</v>
      </c>
      <c r="J60" s="91">
        <v>332.51044000000002</v>
      </c>
      <c r="K60" s="91">
        <v>2274.5882000000001</v>
      </c>
      <c r="L60" s="91"/>
      <c r="M60" s="95">
        <v>29558.864000000001</v>
      </c>
    </row>
    <row r="61" spans="1:13" s="86" customFormat="1">
      <c r="A61" s="85"/>
      <c r="B61" s="89"/>
      <c r="C61" s="89"/>
      <c r="D61" s="89"/>
      <c r="E61" s="89"/>
      <c r="F61" s="89"/>
      <c r="G61" s="89"/>
      <c r="H61" s="89"/>
      <c r="I61" s="90"/>
      <c r="J61" s="89"/>
      <c r="K61" s="89"/>
      <c r="L61" s="89"/>
      <c r="M61" s="94"/>
    </row>
    <row r="62" spans="1:13">
      <c r="A62" s="36" t="s">
        <v>127</v>
      </c>
      <c r="B62" s="88">
        <v>10677.701999999999</v>
      </c>
      <c r="C62" s="88">
        <v>1.0527114</v>
      </c>
      <c r="D62" s="88">
        <v>10676.65</v>
      </c>
      <c r="E62" s="88">
        <v>2032.5030999999999</v>
      </c>
      <c r="F62" s="88">
        <v>1176.8931</v>
      </c>
      <c r="G62" s="88">
        <v>1947.8423</v>
      </c>
      <c r="H62" s="88">
        <v>1056.519</v>
      </c>
      <c r="I62" s="88">
        <v>720.89757999999995</v>
      </c>
      <c r="J62" s="88">
        <v>350.10329999999999</v>
      </c>
      <c r="K62" s="88">
        <v>3391.8912</v>
      </c>
      <c r="L62" s="88"/>
      <c r="M62" s="93">
        <v>12740.433999999999</v>
      </c>
    </row>
    <row r="63" spans="1:13">
      <c r="A63" s="79" t="s">
        <v>6</v>
      </c>
      <c r="B63" s="91">
        <v>11095.937</v>
      </c>
      <c r="C63" s="91">
        <v>0.51399885000000001</v>
      </c>
      <c r="D63" s="91">
        <v>11095.423000000001</v>
      </c>
      <c r="E63" s="91">
        <v>2194.9702000000002</v>
      </c>
      <c r="F63" s="91">
        <v>1044.27</v>
      </c>
      <c r="G63" s="91">
        <v>2046.9694</v>
      </c>
      <c r="H63" s="91">
        <v>880.40088000000003</v>
      </c>
      <c r="I63" s="88">
        <v>619.90602000000001</v>
      </c>
      <c r="J63" s="91">
        <v>419.69306</v>
      </c>
      <c r="K63" s="91">
        <v>3889.2139000000002</v>
      </c>
      <c r="L63" s="91"/>
      <c r="M63" s="95">
        <v>5811.2969999999996</v>
      </c>
    </row>
    <row r="64" spans="1:13">
      <c r="A64" s="79" t="s">
        <v>13</v>
      </c>
      <c r="B64" s="91">
        <v>8066.8024999999998</v>
      </c>
      <c r="C64" s="91">
        <v>0</v>
      </c>
      <c r="D64" s="91">
        <v>8066.8024999999998</v>
      </c>
      <c r="E64" s="91">
        <v>1404.0210999999999</v>
      </c>
      <c r="F64" s="91">
        <v>640.19273999999996</v>
      </c>
      <c r="G64" s="91">
        <v>1977.4469999999999</v>
      </c>
      <c r="H64" s="91">
        <v>685.49041999999997</v>
      </c>
      <c r="I64" s="88">
        <v>681.88649999999996</v>
      </c>
      <c r="J64" s="91">
        <v>280.69583</v>
      </c>
      <c r="K64" s="91">
        <v>2397.069</v>
      </c>
      <c r="L64" s="91"/>
      <c r="M64" s="95">
        <v>1904.3140000000001</v>
      </c>
    </row>
    <row r="65" spans="1:13">
      <c r="A65" s="79" t="s">
        <v>27</v>
      </c>
      <c r="B65" s="91">
        <v>9980.6178999999993</v>
      </c>
      <c r="C65" s="91">
        <v>0</v>
      </c>
      <c r="D65" s="91">
        <v>9980.6178999999993</v>
      </c>
      <c r="E65" s="91">
        <v>1993.1442999999999</v>
      </c>
      <c r="F65" s="91">
        <v>907.91763000000003</v>
      </c>
      <c r="G65" s="91">
        <v>2502.6617999999999</v>
      </c>
      <c r="H65" s="91">
        <v>551.00986999999998</v>
      </c>
      <c r="I65" s="88">
        <v>912.99435000000005</v>
      </c>
      <c r="J65" s="91">
        <v>338.45495</v>
      </c>
      <c r="K65" s="91">
        <v>2774.4351000000001</v>
      </c>
      <c r="L65" s="91"/>
      <c r="M65" s="95">
        <v>1106.2270000000001</v>
      </c>
    </row>
    <row r="66" spans="1:13">
      <c r="A66" s="79" t="s">
        <v>45</v>
      </c>
      <c r="B66" s="91">
        <v>10539.111000000001</v>
      </c>
      <c r="C66" s="91">
        <v>2.0963700000000002E-3</v>
      </c>
      <c r="D66" s="91">
        <v>10539.108</v>
      </c>
      <c r="E66" s="91">
        <v>1919.8762999999999</v>
      </c>
      <c r="F66" s="91">
        <v>1718.2748999999999</v>
      </c>
      <c r="G66" s="91">
        <v>1638.9245000000001</v>
      </c>
      <c r="H66" s="91">
        <v>1334.7751000000001</v>
      </c>
      <c r="I66" s="88">
        <v>758.01567999999997</v>
      </c>
      <c r="J66" s="91">
        <v>266.71634</v>
      </c>
      <c r="K66" s="91">
        <v>2902.5255999999999</v>
      </c>
      <c r="L66" s="91"/>
      <c r="M66" s="95">
        <v>3339.1129999999998</v>
      </c>
    </row>
    <row r="67" spans="1:13">
      <c r="A67" s="79" t="s">
        <v>51</v>
      </c>
      <c r="B67" s="91">
        <v>17192.805</v>
      </c>
      <c r="C67" s="91">
        <v>17.978093999999999</v>
      </c>
      <c r="D67" s="91">
        <v>17174.827000000001</v>
      </c>
      <c r="E67" s="91">
        <v>3192.6666</v>
      </c>
      <c r="F67" s="91">
        <v>1664.5199</v>
      </c>
      <c r="G67" s="91">
        <v>1577.3767</v>
      </c>
      <c r="H67" s="91">
        <v>3403.627</v>
      </c>
      <c r="I67" s="88">
        <v>1281.2887000000001</v>
      </c>
      <c r="J67" s="91">
        <v>383.04834</v>
      </c>
      <c r="K67" s="91">
        <v>5672.2992999999997</v>
      </c>
      <c r="L67" s="91"/>
      <c r="M67" s="95">
        <v>579.48299999999995</v>
      </c>
    </row>
    <row r="68" spans="1:13" s="86" customFormat="1">
      <c r="A68" s="85"/>
      <c r="B68" s="89"/>
      <c r="C68" s="89"/>
      <c r="D68" s="89"/>
      <c r="E68" s="89"/>
      <c r="F68" s="89"/>
      <c r="G68" s="89"/>
      <c r="H68" s="89"/>
      <c r="I68" s="90"/>
      <c r="J68" s="89"/>
      <c r="K68" s="89"/>
      <c r="L68" s="89"/>
      <c r="M68" s="94"/>
    </row>
    <row r="69" spans="1:13">
      <c r="A69" s="36" t="s">
        <v>267</v>
      </c>
      <c r="B69" s="88">
        <v>13883.34</v>
      </c>
      <c r="C69" s="88">
        <v>50.905568000000002</v>
      </c>
      <c r="D69" s="88">
        <v>13832.433999999999</v>
      </c>
      <c r="E69" s="88">
        <v>2479.5358000000001</v>
      </c>
      <c r="F69" s="88">
        <v>1230.2925</v>
      </c>
      <c r="G69" s="88">
        <v>3434.0585000000001</v>
      </c>
      <c r="H69" s="88">
        <v>1637.4380000000001</v>
      </c>
      <c r="I69" s="88">
        <v>616.88289999999995</v>
      </c>
      <c r="J69" s="88">
        <v>565.52238</v>
      </c>
      <c r="K69" s="88">
        <v>3868.7040000000002</v>
      </c>
      <c r="L69" s="88"/>
      <c r="M69" s="93">
        <v>54286.438999999998</v>
      </c>
    </row>
    <row r="70" spans="1:13">
      <c r="A70" s="79" t="s">
        <v>5</v>
      </c>
      <c r="B70" s="91">
        <v>14755.038</v>
      </c>
      <c r="C70" s="91">
        <v>70.155011999999999</v>
      </c>
      <c r="D70" s="91">
        <v>14684.883</v>
      </c>
      <c r="E70" s="91">
        <v>2527.0682999999999</v>
      </c>
      <c r="F70" s="91">
        <v>1332.3653999999999</v>
      </c>
      <c r="G70" s="91">
        <v>3869.5880999999999</v>
      </c>
      <c r="H70" s="91">
        <v>1741.7384</v>
      </c>
      <c r="I70" s="88">
        <v>607.18417999999997</v>
      </c>
      <c r="J70" s="91">
        <v>636.07006999999999</v>
      </c>
      <c r="K70" s="91">
        <v>3970.8681000000001</v>
      </c>
      <c r="L70" s="91"/>
      <c r="M70" s="95">
        <v>39142.991000000002</v>
      </c>
    </row>
    <row r="71" spans="1:13">
      <c r="A71" s="79" t="s">
        <v>29</v>
      </c>
      <c r="B71" s="91">
        <v>8284.0858000000007</v>
      </c>
      <c r="C71" s="91">
        <v>5.5317153000000001</v>
      </c>
      <c r="D71" s="91">
        <v>8278.5540000000001</v>
      </c>
      <c r="E71" s="91">
        <v>1664.1392000000001</v>
      </c>
      <c r="F71" s="91">
        <v>552.71005000000002</v>
      </c>
      <c r="G71" s="91">
        <v>1540.6528000000001</v>
      </c>
      <c r="H71" s="91">
        <v>642.94232</v>
      </c>
      <c r="I71" s="88">
        <v>668.61735999999996</v>
      </c>
      <c r="J71" s="91">
        <v>465.59816999999998</v>
      </c>
      <c r="K71" s="91">
        <v>2743.8941</v>
      </c>
      <c r="L71" s="91"/>
      <c r="M71" s="95">
        <v>3146.402</v>
      </c>
    </row>
    <row r="72" spans="1:13">
      <c r="A72" s="79" t="s">
        <v>38</v>
      </c>
      <c r="B72" s="91">
        <v>13497.028</v>
      </c>
      <c r="C72" s="91">
        <v>0</v>
      </c>
      <c r="D72" s="91">
        <v>13497.028</v>
      </c>
      <c r="E72" s="91">
        <v>2336.6833999999999</v>
      </c>
      <c r="F72" s="91">
        <v>1221.9570000000001</v>
      </c>
      <c r="G72" s="91">
        <v>3372.8362000000002</v>
      </c>
      <c r="H72" s="91">
        <v>1293.4983</v>
      </c>
      <c r="I72" s="88">
        <v>630.29588000000001</v>
      </c>
      <c r="J72" s="91">
        <v>387.69110000000001</v>
      </c>
      <c r="K72" s="91">
        <v>4254.0657000000001</v>
      </c>
      <c r="L72" s="91"/>
      <c r="M72" s="95">
        <v>4256.3010000000004</v>
      </c>
    </row>
    <row r="73" spans="1:13">
      <c r="A73" s="79" t="s">
        <v>48</v>
      </c>
      <c r="B73" s="91">
        <v>11963.743</v>
      </c>
      <c r="C73" s="91">
        <v>0</v>
      </c>
      <c r="D73" s="91">
        <v>11963.743</v>
      </c>
      <c r="E73" s="91">
        <v>2649.1608000000001</v>
      </c>
      <c r="F73" s="91">
        <v>994.13751999999999</v>
      </c>
      <c r="G73" s="91">
        <v>2034.9763</v>
      </c>
      <c r="H73" s="91">
        <v>1703.37</v>
      </c>
      <c r="I73" s="88">
        <v>637.52300000000002</v>
      </c>
      <c r="J73" s="91">
        <v>347.17872999999997</v>
      </c>
      <c r="K73" s="91">
        <v>3597.3964999999998</v>
      </c>
      <c r="L73" s="91"/>
      <c r="M73" s="95">
        <v>7740.7449999999999</v>
      </c>
    </row>
    <row r="74" spans="1:13">
      <c r="A74" s="79" t="s">
        <v>2</v>
      </c>
      <c r="B74" s="91">
        <v>18719.448</v>
      </c>
      <c r="C74" s="91">
        <v>0</v>
      </c>
      <c r="D74" s="91">
        <v>18719.448</v>
      </c>
      <c r="E74" s="91">
        <v>3448.0619000000002</v>
      </c>
      <c r="F74" s="91">
        <v>864.32246999999995</v>
      </c>
      <c r="G74" s="91">
        <v>3614.7521999999999</v>
      </c>
      <c r="H74" s="91">
        <v>1503.7389000000001</v>
      </c>
      <c r="I74" s="88">
        <v>1775.3377</v>
      </c>
      <c r="J74" s="91">
        <v>552.32489999999996</v>
      </c>
      <c r="K74" s="91">
        <v>6960.9102000000003</v>
      </c>
      <c r="L74" s="91"/>
      <c r="M74" s="95">
        <v>734.18200000000002</v>
      </c>
    </row>
    <row r="75" spans="1:13">
      <c r="A75" s="79" t="s">
        <v>12</v>
      </c>
      <c r="B75" s="91">
        <v>12306.636</v>
      </c>
      <c r="C75" s="91">
        <v>0.27778660999999999</v>
      </c>
      <c r="D75" s="91">
        <v>12306.358</v>
      </c>
      <c r="E75" s="91">
        <v>1556.2746</v>
      </c>
      <c r="F75" s="91">
        <v>850.97094000000004</v>
      </c>
      <c r="G75" s="91">
        <v>2510.5587</v>
      </c>
      <c r="H75" s="91">
        <v>891.24516000000006</v>
      </c>
      <c r="I75" s="88">
        <v>673.23587999999995</v>
      </c>
      <c r="J75" s="91">
        <v>399.89524</v>
      </c>
      <c r="K75" s="91">
        <v>5424.1773999999996</v>
      </c>
      <c r="L75" s="91"/>
      <c r="M75" s="95">
        <v>1447.154</v>
      </c>
    </row>
    <row r="76" spans="1:13">
      <c r="A76" s="34"/>
      <c r="B76" s="84"/>
      <c r="C76" s="84"/>
      <c r="D76" s="84"/>
      <c r="E76" s="84"/>
      <c r="F76" s="84"/>
      <c r="G76" s="84"/>
      <c r="H76" s="84"/>
      <c r="I76" s="84"/>
      <c r="J76" s="84"/>
      <c r="K76" s="84"/>
      <c r="L76" s="84"/>
      <c r="M76" s="84"/>
    </row>
    <row r="77" spans="1:13" ht="60" customHeight="1">
      <c r="A77" s="92" t="s">
        <v>478</v>
      </c>
      <c r="B77" s="92"/>
      <c r="C77" s="92"/>
      <c r="D77" s="92"/>
      <c r="E77" s="92"/>
      <c r="F77" s="92"/>
      <c r="G77" s="92"/>
      <c r="H77" s="4"/>
      <c r="I77" s="4"/>
      <c r="J77" s="4"/>
      <c r="K77" s="4"/>
      <c r="L77" s="4"/>
      <c r="M77" s="4"/>
    </row>
    <row r="78" spans="1:13">
      <c r="A78" s="4"/>
      <c r="B78" s="4"/>
      <c r="C78" s="4"/>
      <c r="D78" s="4"/>
      <c r="E78" s="4"/>
      <c r="F78" s="4"/>
      <c r="G78" s="4"/>
      <c r="H78" s="4"/>
      <c r="I78" s="4"/>
      <c r="J78" s="4"/>
      <c r="K78" s="4"/>
      <c r="L78" s="4"/>
      <c r="M78" s="4"/>
    </row>
    <row r="79" spans="1:13">
      <c r="A79" s="4"/>
      <c r="B79" s="4"/>
      <c r="C79" s="4"/>
      <c r="D79" s="4"/>
      <c r="E79" s="4"/>
      <c r="F79" s="4"/>
      <c r="G79" s="4"/>
      <c r="H79" s="4"/>
      <c r="I79" s="4"/>
      <c r="J79" s="4"/>
      <c r="K79" s="4"/>
      <c r="L79" s="4"/>
      <c r="M79" s="4"/>
    </row>
  </sheetData>
  <mergeCells count="2">
    <mergeCell ref="A77:G77"/>
    <mergeCell ref="D5:K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workbookViewId="0">
      <selection activeCell="B1" sqref="B1:B3"/>
    </sheetView>
  </sheetViews>
  <sheetFormatPr defaultRowHeight="15"/>
  <cols>
    <col min="1" max="1" width="30" style="1" bestFit="1" customWidth="1"/>
    <col min="2" max="10" width="9.140625" style="1"/>
    <col min="11" max="11" width="27.140625" style="1" customWidth="1"/>
    <col min="12" max="16384" width="9.140625" style="1"/>
  </cols>
  <sheetData>
    <row r="1" spans="1:12">
      <c r="A1" s="1" t="s">
        <v>432</v>
      </c>
      <c r="B1" s="1" t="s">
        <v>480</v>
      </c>
    </row>
    <row r="2" spans="1:12">
      <c r="A2" s="1" t="s">
        <v>443</v>
      </c>
      <c r="B2" s="1" t="s">
        <v>481</v>
      </c>
    </row>
    <row r="3" spans="1:12">
      <c r="A3" s="1" t="s">
        <v>434</v>
      </c>
      <c r="B3" s="1" t="s">
        <v>436</v>
      </c>
    </row>
    <row r="4" spans="1:12">
      <c r="A4" s="38"/>
      <c r="B4" s="96"/>
      <c r="C4" s="96"/>
      <c r="D4" s="96"/>
      <c r="E4" s="96"/>
      <c r="F4" s="96"/>
      <c r="G4" s="96"/>
      <c r="H4" s="96"/>
      <c r="I4" s="96"/>
      <c r="J4" s="96"/>
      <c r="K4" s="97"/>
      <c r="L4" s="96"/>
    </row>
    <row r="5" spans="1:12" ht="15" customHeight="1">
      <c r="B5" s="100" t="s">
        <v>482</v>
      </c>
      <c r="C5" s="100"/>
      <c r="D5" s="100"/>
      <c r="E5" s="100"/>
      <c r="F5" s="100"/>
      <c r="G5" s="100"/>
      <c r="H5" s="100"/>
      <c r="I5" s="100"/>
      <c r="J5" s="100"/>
      <c r="L5" s="96"/>
    </row>
    <row r="6" spans="1:12" ht="45" customHeight="1">
      <c r="A6" s="38" t="s">
        <v>0</v>
      </c>
      <c r="B6" s="111" t="s">
        <v>483</v>
      </c>
      <c r="C6" s="111" t="s">
        <v>151</v>
      </c>
      <c r="D6" s="111" t="s">
        <v>152</v>
      </c>
      <c r="E6" s="111" t="s">
        <v>153</v>
      </c>
      <c r="F6" s="111" t="s">
        <v>154</v>
      </c>
      <c r="G6" s="111" t="s">
        <v>155</v>
      </c>
      <c r="H6" s="111" t="s">
        <v>156</v>
      </c>
      <c r="I6" s="111" t="s">
        <v>157</v>
      </c>
      <c r="J6" s="111" t="s">
        <v>158</v>
      </c>
      <c r="K6" s="111" t="s">
        <v>150</v>
      </c>
      <c r="L6" s="111" t="s">
        <v>484</v>
      </c>
    </row>
    <row r="7" spans="1:12">
      <c r="A7" s="98" t="s">
        <v>12</v>
      </c>
      <c r="B7" s="99">
        <v>0.22</v>
      </c>
      <c r="C7" s="99">
        <v>1.2</v>
      </c>
      <c r="D7" s="99">
        <v>10.420999999999999</v>
      </c>
      <c r="E7" s="99">
        <v>10.276</v>
      </c>
      <c r="F7" s="99">
        <v>9.5429999999999993</v>
      </c>
      <c r="G7" s="99">
        <v>9.0579999999999998</v>
      </c>
      <c r="H7" s="99">
        <v>7.3419999999999996</v>
      </c>
      <c r="I7" s="99">
        <v>3.6880000000000002</v>
      </c>
      <c r="J7" s="99">
        <v>3.1110000000000002</v>
      </c>
      <c r="K7" s="106">
        <f>SUM(E7:J7)/L7</f>
        <v>0.78731309138161387</v>
      </c>
      <c r="L7" s="99">
        <v>54.639000000000003</v>
      </c>
    </row>
    <row r="8" spans="1:12">
      <c r="A8" s="98" t="s">
        <v>9</v>
      </c>
      <c r="B8" s="99">
        <v>0</v>
      </c>
      <c r="C8" s="99">
        <v>0.60499999999999998</v>
      </c>
      <c r="D8" s="99">
        <v>3.1619999999999999</v>
      </c>
      <c r="E8" s="99">
        <v>3.2</v>
      </c>
      <c r="F8" s="99">
        <v>1.9710000000000001</v>
      </c>
      <c r="G8" s="99">
        <v>0.88400000000000001</v>
      </c>
      <c r="H8" s="99">
        <v>1.1000000000000001</v>
      </c>
      <c r="I8" s="99">
        <v>0.5</v>
      </c>
      <c r="J8" s="99">
        <v>0.4</v>
      </c>
      <c r="K8" s="106">
        <f t="shared" ref="K8:K58" si="0">SUM(E8:J8)/L8</f>
        <v>0.6813567924209103</v>
      </c>
      <c r="L8" s="99">
        <v>11.821999999999999</v>
      </c>
    </row>
    <row r="9" spans="1:12">
      <c r="A9" s="98" t="s">
        <v>19</v>
      </c>
      <c r="B9" s="99">
        <v>10.461</v>
      </c>
      <c r="C9" s="99">
        <v>121.673</v>
      </c>
      <c r="D9" s="99">
        <v>94.515000000000001</v>
      </c>
      <c r="E9" s="99">
        <v>53.011000000000003</v>
      </c>
      <c r="F9" s="99">
        <v>49.378</v>
      </c>
      <c r="G9" s="99">
        <v>45.832000000000001</v>
      </c>
      <c r="H9" s="99">
        <v>23.172999999999998</v>
      </c>
      <c r="I9" s="99">
        <v>14.337</v>
      </c>
      <c r="J9" s="99">
        <v>12.121</v>
      </c>
      <c r="K9" s="106">
        <f t="shared" si="0"/>
        <v>0.47785721186358804</v>
      </c>
      <c r="L9" s="99">
        <v>414.04</v>
      </c>
    </row>
    <row r="10" spans="1:12">
      <c r="A10" s="98" t="s">
        <v>5</v>
      </c>
      <c r="B10" s="99">
        <v>3.7149999999999999</v>
      </c>
      <c r="C10" s="99">
        <v>219.26599999999999</v>
      </c>
      <c r="D10" s="99">
        <v>431.36500000000001</v>
      </c>
      <c r="E10" s="99">
        <v>216.333</v>
      </c>
      <c r="F10" s="99">
        <v>159.9</v>
      </c>
      <c r="G10" s="99">
        <v>99.697999999999993</v>
      </c>
      <c r="H10" s="99">
        <v>53.966000000000001</v>
      </c>
      <c r="I10" s="99">
        <v>29.626000000000001</v>
      </c>
      <c r="J10" s="99">
        <v>32.997</v>
      </c>
      <c r="K10" s="106">
        <f t="shared" si="0"/>
        <v>0.47662753760403992</v>
      </c>
      <c r="L10" s="99">
        <v>1243.1510000000001</v>
      </c>
    </row>
    <row r="11" spans="1:12">
      <c r="A11" s="98" t="s">
        <v>6</v>
      </c>
      <c r="B11" s="99">
        <v>0</v>
      </c>
      <c r="C11" s="99">
        <v>64.997</v>
      </c>
      <c r="D11" s="99">
        <v>106.974</v>
      </c>
      <c r="E11" s="99">
        <v>53.588999999999999</v>
      </c>
      <c r="F11" s="99">
        <v>38.997999999999998</v>
      </c>
      <c r="G11" s="99">
        <v>18.989000000000001</v>
      </c>
      <c r="H11" s="99">
        <v>9.6479999999999997</v>
      </c>
      <c r="I11" s="99">
        <v>4.4000000000000004</v>
      </c>
      <c r="J11" s="99">
        <v>6.1230000000000002</v>
      </c>
      <c r="K11" s="106">
        <f t="shared" si="0"/>
        <v>0.43378067812905385</v>
      </c>
      <c r="L11" s="99">
        <v>303.71800000000002</v>
      </c>
    </row>
    <row r="12" spans="1:12">
      <c r="A12" s="98" t="s">
        <v>50</v>
      </c>
      <c r="B12" s="99">
        <v>0</v>
      </c>
      <c r="C12" s="99">
        <v>102.319</v>
      </c>
      <c r="D12" s="99">
        <v>110.20099999999999</v>
      </c>
      <c r="E12" s="99">
        <v>62.64</v>
      </c>
      <c r="F12" s="99">
        <v>45.37</v>
      </c>
      <c r="G12" s="99">
        <v>26.469000000000001</v>
      </c>
      <c r="H12" s="99">
        <v>12.531000000000001</v>
      </c>
      <c r="I12" s="99">
        <v>4.4000000000000004</v>
      </c>
      <c r="J12" s="99">
        <v>2.23</v>
      </c>
      <c r="K12" s="106">
        <f t="shared" si="0"/>
        <v>0.41959798994974867</v>
      </c>
      <c r="L12" s="99">
        <v>366.16</v>
      </c>
    </row>
    <row r="13" spans="1:12">
      <c r="A13" s="98" t="s">
        <v>8</v>
      </c>
      <c r="B13" s="99">
        <v>0.23</v>
      </c>
      <c r="C13" s="99">
        <v>8.6999999999999993</v>
      </c>
      <c r="D13" s="99">
        <v>15.36</v>
      </c>
      <c r="E13" s="99">
        <v>7.06</v>
      </c>
      <c r="F13" s="99">
        <v>2.68</v>
      </c>
      <c r="G13" s="99">
        <v>3.08</v>
      </c>
      <c r="H13" s="99">
        <v>1.37</v>
      </c>
      <c r="I13" s="99">
        <v>0.84</v>
      </c>
      <c r="J13" s="99">
        <v>1.29</v>
      </c>
      <c r="K13" s="106">
        <f t="shared" si="0"/>
        <v>0.40416047548291234</v>
      </c>
      <c r="L13" s="99">
        <v>40.380000000000003</v>
      </c>
    </row>
    <row r="14" spans="1:12">
      <c r="A14" s="98" t="s">
        <v>33</v>
      </c>
      <c r="B14" s="99">
        <v>9.3699999999999992</v>
      </c>
      <c r="C14" s="99">
        <v>229.58</v>
      </c>
      <c r="D14" s="99">
        <v>333.23</v>
      </c>
      <c r="E14" s="99">
        <v>143.41999999999999</v>
      </c>
      <c r="F14" s="99">
        <v>78.62</v>
      </c>
      <c r="G14" s="99">
        <v>51.06</v>
      </c>
      <c r="H14" s="99">
        <v>29.78</v>
      </c>
      <c r="I14" s="99">
        <v>21.19</v>
      </c>
      <c r="J14" s="99">
        <v>35.65</v>
      </c>
      <c r="K14" s="106">
        <f t="shared" si="0"/>
        <v>0.38992769882822237</v>
      </c>
      <c r="L14" s="99">
        <v>922.53</v>
      </c>
    </row>
    <row r="15" spans="1:12">
      <c r="A15" s="98" t="s">
        <v>44</v>
      </c>
      <c r="B15" s="99">
        <v>4.3959999999999999</v>
      </c>
      <c r="C15" s="99">
        <v>385.19600000000003</v>
      </c>
      <c r="D15" s="99">
        <v>551.10699999999997</v>
      </c>
      <c r="E15" s="99">
        <v>235.93899999999999</v>
      </c>
      <c r="F15" s="99">
        <v>144.34299999999999</v>
      </c>
      <c r="G15" s="99">
        <v>82.83</v>
      </c>
      <c r="H15" s="99">
        <v>33.735999999999997</v>
      </c>
      <c r="I15" s="99">
        <v>14.242000000000001</v>
      </c>
      <c r="J15" s="99">
        <v>9.9019999999999992</v>
      </c>
      <c r="K15" s="106">
        <f t="shared" si="0"/>
        <v>0.35750620155836665</v>
      </c>
      <c r="L15" s="99">
        <v>1457.2950000000001</v>
      </c>
    </row>
    <row r="16" spans="1:12">
      <c r="A16" s="98" t="s">
        <v>23</v>
      </c>
      <c r="B16" s="99">
        <v>3.26</v>
      </c>
      <c r="C16" s="99">
        <v>132.20500000000001</v>
      </c>
      <c r="D16" s="99">
        <v>304.13799999999998</v>
      </c>
      <c r="E16" s="99">
        <v>91.03</v>
      </c>
      <c r="F16" s="99">
        <v>52.648000000000003</v>
      </c>
      <c r="G16" s="99">
        <v>40.398000000000003</v>
      </c>
      <c r="H16" s="99">
        <v>22.015999999999998</v>
      </c>
      <c r="I16" s="99">
        <v>15.372</v>
      </c>
      <c r="J16" s="99">
        <v>15.036</v>
      </c>
      <c r="K16" s="106">
        <f t="shared" si="0"/>
        <v>0.35149358765715033</v>
      </c>
      <c r="L16" s="99">
        <v>672.84299999999996</v>
      </c>
    </row>
    <row r="17" spans="1:12">
      <c r="A17" s="98" t="s">
        <v>51</v>
      </c>
      <c r="B17" s="99">
        <v>0</v>
      </c>
      <c r="C17" s="99">
        <v>41.456000000000003</v>
      </c>
      <c r="D17" s="99">
        <v>28.321999999999999</v>
      </c>
      <c r="E17" s="99">
        <v>15.987</v>
      </c>
      <c r="F17" s="99">
        <v>8.0869999999999997</v>
      </c>
      <c r="G17" s="99">
        <v>4.72</v>
      </c>
      <c r="H17" s="99">
        <v>2.8660000000000001</v>
      </c>
      <c r="I17" s="99">
        <v>2.403</v>
      </c>
      <c r="J17" s="99">
        <v>1.8120000000000001</v>
      </c>
      <c r="K17" s="106">
        <f t="shared" si="0"/>
        <v>0.33955495821226078</v>
      </c>
      <c r="L17" s="99">
        <v>105.65300000000001</v>
      </c>
    </row>
    <row r="18" spans="1:12">
      <c r="A18" s="98" t="s">
        <v>28</v>
      </c>
      <c r="B18" s="99">
        <v>0</v>
      </c>
      <c r="C18" s="99">
        <v>19.329999999999998</v>
      </c>
      <c r="D18" s="99">
        <v>28.12</v>
      </c>
      <c r="E18" s="99">
        <v>11.66</v>
      </c>
      <c r="F18" s="99">
        <v>4.83</v>
      </c>
      <c r="G18" s="99">
        <v>2.2400000000000002</v>
      </c>
      <c r="H18" s="99">
        <v>1.5</v>
      </c>
      <c r="I18" s="99">
        <v>0.85</v>
      </c>
      <c r="J18" s="99">
        <v>0.3</v>
      </c>
      <c r="K18" s="106">
        <f t="shared" si="0"/>
        <v>0.31062036902513451</v>
      </c>
      <c r="L18" s="99">
        <v>68.83</v>
      </c>
    </row>
    <row r="19" spans="1:12">
      <c r="A19" s="98" t="s">
        <v>29</v>
      </c>
      <c r="B19" s="99">
        <v>0</v>
      </c>
      <c r="C19" s="99">
        <v>84.105999999999995</v>
      </c>
      <c r="D19" s="99">
        <v>29.882999999999999</v>
      </c>
      <c r="E19" s="99">
        <v>19.780999999999999</v>
      </c>
      <c r="F19" s="99">
        <v>17.100000000000001</v>
      </c>
      <c r="G19" s="99">
        <v>6.7279999999999998</v>
      </c>
      <c r="H19" s="99">
        <v>2.7</v>
      </c>
      <c r="I19" s="99">
        <v>0.8</v>
      </c>
      <c r="J19" s="99">
        <v>0.5</v>
      </c>
      <c r="K19" s="106">
        <f t="shared" si="0"/>
        <v>0.29461379472518223</v>
      </c>
      <c r="L19" s="99">
        <v>161.59800000000001</v>
      </c>
    </row>
    <row r="20" spans="1:12">
      <c r="A20" s="98" t="s">
        <v>16</v>
      </c>
      <c r="B20" s="99">
        <v>0</v>
      </c>
      <c r="C20" s="99">
        <v>54.427999999999997</v>
      </c>
      <c r="D20" s="99">
        <v>71.986000000000004</v>
      </c>
      <c r="E20" s="99">
        <v>22.678000000000001</v>
      </c>
      <c r="F20" s="99">
        <v>12.39</v>
      </c>
      <c r="G20" s="99">
        <v>7.6779999999999999</v>
      </c>
      <c r="H20" s="99">
        <v>3.145</v>
      </c>
      <c r="I20" s="99">
        <v>2.7250000000000001</v>
      </c>
      <c r="J20" s="99">
        <v>2.5049999999999999</v>
      </c>
      <c r="K20" s="106">
        <f t="shared" si="0"/>
        <v>0.28794885515532148</v>
      </c>
      <c r="L20" s="99">
        <v>177.535</v>
      </c>
    </row>
    <row r="21" spans="1:12">
      <c r="A21" s="98" t="s">
        <v>37</v>
      </c>
      <c r="B21" s="99">
        <v>2.34</v>
      </c>
      <c r="C21" s="99">
        <v>98.424000000000007</v>
      </c>
      <c r="D21" s="99">
        <v>105.217</v>
      </c>
      <c r="E21" s="99">
        <v>35.015999999999998</v>
      </c>
      <c r="F21" s="99">
        <v>16.998999999999999</v>
      </c>
      <c r="G21" s="99">
        <v>13.076000000000001</v>
      </c>
      <c r="H21" s="99">
        <v>6.6</v>
      </c>
      <c r="I21" s="99">
        <v>4.298</v>
      </c>
      <c r="J21" s="99">
        <v>4.5</v>
      </c>
      <c r="K21" s="106">
        <f t="shared" si="0"/>
        <v>0.28328230035547108</v>
      </c>
      <c r="L21" s="99">
        <v>284.13</v>
      </c>
    </row>
    <row r="22" spans="1:12">
      <c r="A22" s="38" t="s">
        <v>4</v>
      </c>
      <c r="B22" s="99">
        <v>0</v>
      </c>
      <c r="C22" s="99">
        <v>117.684</v>
      </c>
      <c r="D22" s="99">
        <v>104.84</v>
      </c>
      <c r="E22" s="99">
        <v>39.024999999999999</v>
      </c>
      <c r="F22" s="99">
        <v>20.805</v>
      </c>
      <c r="G22" s="99">
        <v>11.938000000000001</v>
      </c>
      <c r="H22" s="99">
        <v>6.5</v>
      </c>
      <c r="I22" s="99">
        <v>4.5</v>
      </c>
      <c r="J22" s="99">
        <v>4.915</v>
      </c>
      <c r="K22" s="106">
        <f t="shared" si="0"/>
        <v>0.28265964339940752</v>
      </c>
      <c r="L22" s="99">
        <v>310.20699999999999</v>
      </c>
    </row>
    <row r="23" spans="1:12">
      <c r="A23" s="98" t="s">
        <v>49</v>
      </c>
      <c r="B23" s="99">
        <v>1.02</v>
      </c>
      <c r="C23" s="99">
        <v>99.882000000000005</v>
      </c>
      <c r="D23" s="99">
        <v>68.927000000000007</v>
      </c>
      <c r="E23" s="99">
        <v>18.23</v>
      </c>
      <c r="F23" s="99">
        <v>14.930999999999999</v>
      </c>
      <c r="G23" s="99">
        <v>12.125999999999999</v>
      </c>
      <c r="H23" s="99">
        <v>6.8</v>
      </c>
      <c r="I23" s="99">
        <v>4.3140000000000001</v>
      </c>
      <c r="J23" s="99">
        <v>10.028</v>
      </c>
      <c r="K23" s="106">
        <f t="shared" si="0"/>
        <v>0.28239060015813772</v>
      </c>
      <c r="L23" s="99">
        <v>235.238</v>
      </c>
    </row>
    <row r="24" spans="1:12">
      <c r="A24" s="98" t="s">
        <v>15</v>
      </c>
      <c r="B24" s="99">
        <v>0.24099999999999999</v>
      </c>
      <c r="C24" s="99">
        <v>222.38399999999999</v>
      </c>
      <c r="D24" s="99">
        <v>131.56</v>
      </c>
      <c r="E24" s="99">
        <v>60.039000000000001</v>
      </c>
      <c r="F24" s="99">
        <v>35.244</v>
      </c>
      <c r="G24" s="99">
        <v>21.809000000000001</v>
      </c>
      <c r="H24" s="99">
        <v>9.5540000000000003</v>
      </c>
      <c r="I24" s="99">
        <v>5.4269999999999996</v>
      </c>
      <c r="J24" s="99">
        <v>5.8719999999999999</v>
      </c>
      <c r="K24" s="106">
        <f t="shared" si="0"/>
        <v>0.28043928609909957</v>
      </c>
      <c r="L24" s="99">
        <v>491.88900000000001</v>
      </c>
    </row>
    <row r="25" spans="1:12">
      <c r="A25" s="98" t="s">
        <v>31</v>
      </c>
      <c r="B25" s="99">
        <v>0</v>
      </c>
      <c r="C25" s="99">
        <v>135.38999999999999</v>
      </c>
      <c r="D25" s="99">
        <v>143.19999999999999</v>
      </c>
      <c r="E25" s="99">
        <v>36.369999999999997</v>
      </c>
      <c r="F25" s="99">
        <v>23.03</v>
      </c>
      <c r="G25" s="99">
        <v>12.64</v>
      </c>
      <c r="H25" s="99">
        <v>11.52</v>
      </c>
      <c r="I25" s="99">
        <v>8.56</v>
      </c>
      <c r="J25" s="99">
        <v>15.95</v>
      </c>
      <c r="K25" s="106">
        <f t="shared" si="0"/>
        <v>0.27949619821031396</v>
      </c>
      <c r="L25" s="99">
        <v>386.66</v>
      </c>
    </row>
    <row r="26" spans="1:12">
      <c r="A26" s="98" t="s">
        <v>45</v>
      </c>
      <c r="B26" s="99">
        <v>0</v>
      </c>
      <c r="C26" s="99">
        <v>75.56</v>
      </c>
      <c r="D26" s="99">
        <v>108.31100000000001</v>
      </c>
      <c r="E26" s="99">
        <v>34.533999999999999</v>
      </c>
      <c r="F26" s="99">
        <v>17.991</v>
      </c>
      <c r="G26" s="99">
        <v>10.199999999999999</v>
      </c>
      <c r="H26" s="99">
        <v>3.5</v>
      </c>
      <c r="I26" s="99">
        <v>2.0219999999999998</v>
      </c>
      <c r="J26" s="99">
        <v>1.3</v>
      </c>
      <c r="K26" s="106">
        <f t="shared" si="0"/>
        <v>0.27443591220828828</v>
      </c>
      <c r="L26" s="99">
        <v>253.41800000000001</v>
      </c>
    </row>
    <row r="27" spans="1:12">
      <c r="A27" s="98" t="s">
        <v>39</v>
      </c>
      <c r="B27" s="99">
        <v>0</v>
      </c>
      <c r="C27" s="99">
        <v>296.8</v>
      </c>
      <c r="D27" s="99">
        <v>284.589</v>
      </c>
      <c r="E27" s="99">
        <v>85.387</v>
      </c>
      <c r="F27" s="99">
        <v>51.802999999999997</v>
      </c>
      <c r="G27" s="99">
        <v>29.623000000000001</v>
      </c>
      <c r="H27" s="99">
        <v>16.446000000000002</v>
      </c>
      <c r="I27" s="99">
        <v>11.887</v>
      </c>
      <c r="J27" s="99">
        <v>20.529</v>
      </c>
      <c r="K27" s="106">
        <f t="shared" si="0"/>
        <v>0.27058680356909859</v>
      </c>
      <c r="L27" s="99">
        <v>797.06399999999996</v>
      </c>
    </row>
    <row r="28" spans="1:12">
      <c r="A28" s="103" t="s">
        <v>159</v>
      </c>
      <c r="B28" s="104">
        <v>68.675999999999988</v>
      </c>
      <c r="C28" s="104">
        <v>7962.0410000000002</v>
      </c>
      <c r="D28" s="104">
        <v>6079.8959999999988</v>
      </c>
      <c r="E28" s="104">
        <v>2108.5300000000002</v>
      </c>
      <c r="F28" s="104">
        <v>1266.6959999999999</v>
      </c>
      <c r="G28" s="104">
        <v>790.46000000000015</v>
      </c>
      <c r="H28" s="104">
        <v>411.53000000000003</v>
      </c>
      <c r="I28" s="104">
        <v>234.28899999999993</v>
      </c>
      <c r="J28" s="104">
        <v>266.86400000000003</v>
      </c>
      <c r="K28" s="105">
        <f t="shared" si="0"/>
        <v>0.26560082249729688</v>
      </c>
      <c r="L28" s="104">
        <v>19120.306</v>
      </c>
    </row>
    <row r="29" spans="1:12">
      <c r="A29" s="98" t="s">
        <v>24</v>
      </c>
      <c r="B29" s="99">
        <v>0</v>
      </c>
      <c r="C29" s="99">
        <v>102.471</v>
      </c>
      <c r="D29" s="99">
        <v>139.74600000000001</v>
      </c>
      <c r="E29" s="99">
        <v>42.957999999999998</v>
      </c>
      <c r="F29" s="99">
        <v>18.288</v>
      </c>
      <c r="G29" s="99">
        <v>11.55</v>
      </c>
      <c r="H29" s="99">
        <v>5.9589999999999996</v>
      </c>
      <c r="I29" s="99">
        <v>2.298</v>
      </c>
      <c r="J29" s="99">
        <v>2.1480000000000001</v>
      </c>
      <c r="K29" s="106">
        <f t="shared" si="0"/>
        <v>0.25567424051527571</v>
      </c>
      <c r="L29" s="99">
        <v>325.41800000000001</v>
      </c>
    </row>
    <row r="30" spans="1:12">
      <c r="A30" s="98" t="s">
        <v>42</v>
      </c>
      <c r="B30" s="99">
        <v>0</v>
      </c>
      <c r="C30" s="99">
        <v>20.596</v>
      </c>
      <c r="D30" s="99">
        <v>46.301000000000002</v>
      </c>
      <c r="E30" s="99">
        <v>12.739000000000001</v>
      </c>
      <c r="F30" s="99">
        <v>5.0049999999999999</v>
      </c>
      <c r="G30" s="99">
        <v>2.1080000000000001</v>
      </c>
      <c r="H30" s="99">
        <v>0.8</v>
      </c>
      <c r="I30" s="99">
        <v>0.2</v>
      </c>
      <c r="J30" s="99">
        <v>0</v>
      </c>
      <c r="K30" s="106">
        <f t="shared" si="0"/>
        <v>0.23763233769045802</v>
      </c>
      <c r="L30" s="99">
        <v>87.748999999999995</v>
      </c>
    </row>
    <row r="31" spans="1:12">
      <c r="A31" s="98" t="s">
        <v>48</v>
      </c>
      <c r="B31" s="99">
        <v>0</v>
      </c>
      <c r="C31" s="99">
        <v>137.5</v>
      </c>
      <c r="D31" s="99">
        <v>118.15</v>
      </c>
      <c r="E31" s="99">
        <v>39.06</v>
      </c>
      <c r="F31" s="99">
        <v>18.100000000000001</v>
      </c>
      <c r="G31" s="99">
        <v>12</v>
      </c>
      <c r="H31" s="99">
        <v>4.53</v>
      </c>
      <c r="I31" s="99">
        <v>3.26</v>
      </c>
      <c r="J31" s="99">
        <v>1.99</v>
      </c>
      <c r="K31" s="106">
        <f t="shared" si="0"/>
        <v>0.23593054185719836</v>
      </c>
      <c r="L31" s="99">
        <v>334.59</v>
      </c>
    </row>
    <row r="32" spans="1:12">
      <c r="A32" s="98" t="s">
        <v>21</v>
      </c>
      <c r="B32" s="99">
        <v>0.1</v>
      </c>
      <c r="C32" s="99">
        <v>135.952</v>
      </c>
      <c r="D32" s="99">
        <v>121.241</v>
      </c>
      <c r="E32" s="99">
        <v>29.260999999999999</v>
      </c>
      <c r="F32" s="99">
        <v>14.923999999999999</v>
      </c>
      <c r="G32" s="99">
        <v>11.202</v>
      </c>
      <c r="H32" s="99">
        <v>5.8890000000000002</v>
      </c>
      <c r="I32" s="99">
        <v>6.0190000000000001</v>
      </c>
      <c r="J32" s="99">
        <v>11.403</v>
      </c>
      <c r="K32" s="106">
        <f t="shared" si="0"/>
        <v>0.23429624491278422</v>
      </c>
      <c r="L32" s="99">
        <v>335.89100000000002</v>
      </c>
    </row>
    <row r="33" spans="1:12">
      <c r="A33" s="98" t="s">
        <v>14</v>
      </c>
      <c r="B33" s="99">
        <v>0</v>
      </c>
      <c r="C33" s="99">
        <v>381.77</v>
      </c>
      <c r="D33" s="99">
        <v>340.36</v>
      </c>
      <c r="E33" s="99">
        <v>80.3</v>
      </c>
      <c r="F33" s="99">
        <v>54.56</v>
      </c>
      <c r="G33" s="99">
        <v>39.33</v>
      </c>
      <c r="H33" s="99">
        <v>21.81</v>
      </c>
      <c r="I33" s="99">
        <v>10.220000000000001</v>
      </c>
      <c r="J33" s="99">
        <v>13.35</v>
      </c>
      <c r="K33" s="106">
        <f t="shared" si="0"/>
        <v>0.23316342784326216</v>
      </c>
      <c r="L33" s="99">
        <v>941.7</v>
      </c>
    </row>
    <row r="34" spans="1:12">
      <c r="A34" s="98" t="s">
        <v>36</v>
      </c>
      <c r="B34" s="99">
        <v>2.5529999999999999</v>
      </c>
      <c r="C34" s="99">
        <v>435.589</v>
      </c>
      <c r="D34" s="99">
        <v>278.58199999999999</v>
      </c>
      <c r="E34" s="99">
        <v>90.46</v>
      </c>
      <c r="F34" s="99">
        <v>53.279000000000003</v>
      </c>
      <c r="G34" s="99">
        <v>30.3</v>
      </c>
      <c r="H34" s="99">
        <v>19.233000000000001</v>
      </c>
      <c r="I34" s="99">
        <v>11.446999999999999</v>
      </c>
      <c r="J34" s="99">
        <v>11.794</v>
      </c>
      <c r="K34" s="106">
        <f t="shared" si="0"/>
        <v>0.23263857549931022</v>
      </c>
      <c r="L34" s="99">
        <v>930.68399999999997</v>
      </c>
    </row>
    <row r="35" spans="1:12">
      <c r="A35" s="98" t="s">
        <v>47</v>
      </c>
      <c r="B35" s="99">
        <v>0</v>
      </c>
      <c r="C35" s="99">
        <v>168.363</v>
      </c>
      <c r="D35" s="99">
        <v>234.125</v>
      </c>
      <c r="E35" s="99">
        <v>62.249000000000002</v>
      </c>
      <c r="F35" s="99">
        <v>26.542000000000002</v>
      </c>
      <c r="G35" s="99">
        <v>16.12</v>
      </c>
      <c r="H35" s="99">
        <v>8.2210000000000001</v>
      </c>
      <c r="I35" s="99">
        <v>3.5129999999999999</v>
      </c>
      <c r="J35" s="99">
        <v>1.6240000000000001</v>
      </c>
      <c r="K35" s="106">
        <f t="shared" si="0"/>
        <v>0.22710976520718879</v>
      </c>
      <c r="L35" s="99">
        <v>520.75699999999995</v>
      </c>
    </row>
    <row r="36" spans="1:12">
      <c r="A36" s="98" t="s">
        <v>17</v>
      </c>
      <c r="B36" s="99">
        <v>0.97599999999999998</v>
      </c>
      <c r="C36" s="99">
        <v>128.86600000000001</v>
      </c>
      <c r="D36" s="99">
        <v>55.536000000000001</v>
      </c>
      <c r="E36" s="99">
        <v>23.312000000000001</v>
      </c>
      <c r="F36" s="99">
        <v>13.349</v>
      </c>
      <c r="G36" s="99">
        <v>6.3129999999999997</v>
      </c>
      <c r="H36" s="99">
        <v>4.4720000000000004</v>
      </c>
      <c r="I36" s="99">
        <v>1.958</v>
      </c>
      <c r="J36" s="99">
        <v>0.8</v>
      </c>
      <c r="K36" s="106">
        <f t="shared" si="0"/>
        <v>0.2139928220079623</v>
      </c>
      <c r="L36" s="99">
        <v>234.60599999999999</v>
      </c>
    </row>
    <row r="37" spans="1:12">
      <c r="A37" s="98" t="s">
        <v>18</v>
      </c>
      <c r="B37" s="99">
        <v>2.488</v>
      </c>
      <c r="C37" s="99">
        <v>114.456</v>
      </c>
      <c r="D37" s="99">
        <v>66.587999999999994</v>
      </c>
      <c r="E37" s="99">
        <v>22.411999999999999</v>
      </c>
      <c r="F37" s="99">
        <v>12.840999999999999</v>
      </c>
      <c r="G37" s="99">
        <v>8.3940000000000001</v>
      </c>
      <c r="H37" s="99">
        <v>3.3140000000000001</v>
      </c>
      <c r="I37" s="99">
        <v>1.1419999999999999</v>
      </c>
      <c r="J37" s="99">
        <v>0.877</v>
      </c>
      <c r="K37" s="106">
        <f t="shared" si="0"/>
        <v>0.21293430250756445</v>
      </c>
      <c r="L37" s="99">
        <v>230.024</v>
      </c>
    </row>
    <row r="38" spans="1:12">
      <c r="A38" s="38" t="s">
        <v>1</v>
      </c>
      <c r="B38" s="99">
        <v>0.38800000000000001</v>
      </c>
      <c r="C38" s="99">
        <v>268.04700000000003</v>
      </c>
      <c r="D38" s="99">
        <v>76.025999999999996</v>
      </c>
      <c r="E38" s="99">
        <v>31.597999999999999</v>
      </c>
      <c r="F38" s="99">
        <v>20.314</v>
      </c>
      <c r="G38" s="99">
        <v>14.324</v>
      </c>
      <c r="H38" s="99">
        <v>7.9930000000000003</v>
      </c>
      <c r="I38" s="99">
        <v>6.5979999999999999</v>
      </c>
      <c r="J38" s="99">
        <v>7.7510000000000003</v>
      </c>
      <c r="K38" s="106">
        <f t="shared" si="0"/>
        <v>0.20473314519092756</v>
      </c>
      <c r="L38" s="99">
        <v>432.65100000000001</v>
      </c>
    </row>
    <row r="39" spans="1:12">
      <c r="A39" s="98" t="s">
        <v>32</v>
      </c>
      <c r="B39" s="99">
        <v>0</v>
      </c>
      <c r="C39" s="99">
        <v>83.367000000000004</v>
      </c>
      <c r="D39" s="99">
        <v>41.633000000000003</v>
      </c>
      <c r="E39" s="99">
        <v>11.12</v>
      </c>
      <c r="F39" s="99">
        <v>8.3670000000000009</v>
      </c>
      <c r="G39" s="99">
        <v>6.0229999999999997</v>
      </c>
      <c r="H39" s="99">
        <v>2.6779999999999999</v>
      </c>
      <c r="I39" s="99">
        <v>1.3859999999999999</v>
      </c>
      <c r="J39" s="99">
        <v>1.5129999999999999</v>
      </c>
      <c r="K39" s="106">
        <f t="shared" si="0"/>
        <v>0.19916456847783612</v>
      </c>
      <c r="L39" s="99">
        <v>156.08699999999999</v>
      </c>
    </row>
    <row r="40" spans="1:12">
      <c r="A40" s="38" t="s">
        <v>2</v>
      </c>
      <c r="B40" s="99">
        <v>0.29899999999999999</v>
      </c>
      <c r="C40" s="99">
        <v>38.103999999999999</v>
      </c>
      <c r="D40" s="99">
        <v>25.103000000000002</v>
      </c>
      <c r="E40" s="99">
        <v>8.2390000000000008</v>
      </c>
      <c r="F40" s="99">
        <v>4.0990000000000002</v>
      </c>
      <c r="G40" s="99">
        <v>1.554</v>
      </c>
      <c r="H40" s="99">
        <v>0.6</v>
      </c>
      <c r="I40" s="99">
        <v>0.2</v>
      </c>
      <c r="J40" s="99">
        <v>0.52600000000000002</v>
      </c>
      <c r="K40" s="106">
        <f t="shared" si="0"/>
        <v>0.19404526617787696</v>
      </c>
      <c r="L40" s="99">
        <v>78.424999999999997</v>
      </c>
    </row>
    <row r="41" spans="1:12">
      <c r="A41" s="98" t="s">
        <v>25</v>
      </c>
      <c r="B41" s="99">
        <v>0</v>
      </c>
      <c r="C41" s="99">
        <v>152.596</v>
      </c>
      <c r="D41" s="99">
        <v>55.189</v>
      </c>
      <c r="E41" s="99">
        <v>16.925999999999998</v>
      </c>
      <c r="F41" s="99">
        <v>11.808</v>
      </c>
      <c r="G41" s="99">
        <v>8.6549999999999994</v>
      </c>
      <c r="H41" s="99">
        <v>4.5999999999999996</v>
      </c>
      <c r="I41" s="99">
        <v>2.5819999999999999</v>
      </c>
      <c r="J41" s="99">
        <v>0.75</v>
      </c>
      <c r="K41" s="106">
        <f t="shared" si="0"/>
        <v>0.17905936643145559</v>
      </c>
      <c r="L41" s="99">
        <v>253.10599999999999</v>
      </c>
    </row>
    <row r="42" spans="1:12">
      <c r="A42" s="98" t="s">
        <v>26</v>
      </c>
      <c r="B42" s="99">
        <v>0</v>
      </c>
      <c r="C42" s="99">
        <v>306.87099999999998</v>
      </c>
      <c r="D42" s="99">
        <v>135.58199999999999</v>
      </c>
      <c r="E42" s="99">
        <v>38.130000000000003</v>
      </c>
      <c r="F42" s="99">
        <v>25.527000000000001</v>
      </c>
      <c r="G42" s="99">
        <v>15.714</v>
      </c>
      <c r="H42" s="99">
        <v>7.851</v>
      </c>
      <c r="I42" s="99">
        <v>4.9000000000000004</v>
      </c>
      <c r="J42" s="99">
        <v>3.5350000000000001</v>
      </c>
      <c r="K42" s="106">
        <f t="shared" si="0"/>
        <v>0.17776476928509041</v>
      </c>
      <c r="L42" s="99">
        <v>538.11</v>
      </c>
    </row>
    <row r="43" spans="1:12">
      <c r="A43" s="98" t="s">
        <v>38</v>
      </c>
      <c r="B43" s="99">
        <v>1.69</v>
      </c>
      <c r="C43" s="99">
        <v>110.19</v>
      </c>
      <c r="D43" s="99">
        <v>81.349999999999994</v>
      </c>
      <c r="E43" s="99">
        <v>18</v>
      </c>
      <c r="F43" s="99">
        <v>9.83</v>
      </c>
      <c r="G43" s="99">
        <v>6.63</v>
      </c>
      <c r="H43" s="99">
        <v>3.71</v>
      </c>
      <c r="I43" s="99">
        <v>1.91</v>
      </c>
      <c r="J43" s="99">
        <v>1.07</v>
      </c>
      <c r="K43" s="106">
        <f t="shared" si="0"/>
        <v>0.1768447290386351</v>
      </c>
      <c r="L43" s="99">
        <v>232.69</v>
      </c>
    </row>
    <row r="44" spans="1:12">
      <c r="A44" s="98" t="s">
        <v>41</v>
      </c>
      <c r="B44" s="99">
        <v>0</v>
      </c>
      <c r="C44" s="99">
        <v>170.72</v>
      </c>
      <c r="D44" s="99">
        <v>84.135000000000005</v>
      </c>
      <c r="E44" s="99">
        <v>25.306999999999999</v>
      </c>
      <c r="F44" s="99">
        <v>14.14</v>
      </c>
      <c r="G44" s="99">
        <v>6.5439999999999996</v>
      </c>
      <c r="H44" s="99">
        <v>1.9570000000000001</v>
      </c>
      <c r="I44" s="99">
        <v>1.31</v>
      </c>
      <c r="J44" s="99">
        <v>0.186</v>
      </c>
      <c r="K44" s="106">
        <f t="shared" si="0"/>
        <v>0.16248492436715206</v>
      </c>
      <c r="L44" s="99">
        <v>304.29899999999998</v>
      </c>
    </row>
    <row r="45" spans="1:12">
      <c r="A45" s="38" t="s">
        <v>3</v>
      </c>
      <c r="B45" s="99">
        <v>7.7210000000000001</v>
      </c>
      <c r="C45" s="99">
        <v>134.684</v>
      </c>
      <c r="D45" s="99">
        <v>70.504999999999995</v>
      </c>
      <c r="E45" s="99">
        <v>19.29</v>
      </c>
      <c r="F45" s="99">
        <v>9.718</v>
      </c>
      <c r="G45" s="99">
        <v>5.2690000000000001</v>
      </c>
      <c r="H45" s="99">
        <v>2.7</v>
      </c>
      <c r="I45" s="99">
        <v>1.4</v>
      </c>
      <c r="J45" s="99">
        <v>1.1000000000000001</v>
      </c>
      <c r="K45" s="106">
        <f t="shared" si="0"/>
        <v>0.16135057588712778</v>
      </c>
      <c r="L45" s="99">
        <v>244.666</v>
      </c>
    </row>
    <row r="46" spans="1:12">
      <c r="A46" s="98" t="s">
        <v>7</v>
      </c>
      <c r="B46" s="99">
        <v>0</v>
      </c>
      <c r="C46" s="99">
        <v>148.19999999999999</v>
      </c>
      <c r="D46" s="99">
        <v>119.19</v>
      </c>
      <c r="E46" s="99">
        <v>26.59</v>
      </c>
      <c r="F46" s="99">
        <v>12.6</v>
      </c>
      <c r="G46" s="99">
        <v>6.02</v>
      </c>
      <c r="H46" s="99">
        <v>2.7</v>
      </c>
      <c r="I46" s="99">
        <v>0.8</v>
      </c>
      <c r="J46" s="99">
        <v>1.5</v>
      </c>
      <c r="K46" s="106">
        <f t="shared" si="0"/>
        <v>0.15809193954659947</v>
      </c>
      <c r="L46" s="99">
        <v>317.60000000000002</v>
      </c>
    </row>
    <row r="47" spans="1:12">
      <c r="A47" s="98" t="s">
        <v>34</v>
      </c>
      <c r="B47" s="99">
        <v>12.568</v>
      </c>
      <c r="C47" s="99">
        <v>440.48099999999999</v>
      </c>
      <c r="D47" s="99">
        <v>220.619</v>
      </c>
      <c r="E47" s="99">
        <v>64.213999999999999</v>
      </c>
      <c r="F47" s="99">
        <v>25.184999999999999</v>
      </c>
      <c r="G47" s="99">
        <v>12.111000000000001</v>
      </c>
      <c r="H47" s="99">
        <v>8.8379999999999992</v>
      </c>
      <c r="I47" s="99">
        <v>4.077</v>
      </c>
      <c r="J47" s="99">
        <v>4.7859999999999996</v>
      </c>
      <c r="K47" s="106">
        <f t="shared" si="0"/>
        <v>0.15277370176762853</v>
      </c>
      <c r="L47" s="99">
        <v>780.31100000000004</v>
      </c>
    </row>
    <row r="48" spans="1:12">
      <c r="A48" s="98" t="s">
        <v>11</v>
      </c>
      <c r="B48" s="99">
        <v>0</v>
      </c>
      <c r="C48" s="99">
        <v>439.16</v>
      </c>
      <c r="D48" s="99">
        <v>162.69300000000001</v>
      </c>
      <c r="E48" s="99">
        <v>53.49</v>
      </c>
      <c r="F48" s="99">
        <v>29.082000000000001</v>
      </c>
      <c r="G48" s="99">
        <v>14.757</v>
      </c>
      <c r="H48" s="99">
        <v>5.7140000000000004</v>
      </c>
      <c r="I48" s="99">
        <v>2.2069999999999999</v>
      </c>
      <c r="J48" s="99">
        <v>1.7070000000000001</v>
      </c>
      <c r="K48" s="106">
        <f t="shared" si="0"/>
        <v>0.15089657312961161</v>
      </c>
      <c r="L48" s="99">
        <v>708.81</v>
      </c>
    </row>
    <row r="49" spans="1:12">
      <c r="A49" s="98" t="s">
        <v>10</v>
      </c>
      <c r="B49" s="99">
        <v>1E-3</v>
      </c>
      <c r="C49" s="99">
        <v>488.255</v>
      </c>
      <c r="D49" s="99">
        <v>183.548</v>
      </c>
      <c r="E49" s="99">
        <v>50.116</v>
      </c>
      <c r="F49" s="99">
        <v>27.846</v>
      </c>
      <c r="G49" s="99">
        <v>15.741</v>
      </c>
      <c r="H49" s="99">
        <v>7.02</v>
      </c>
      <c r="I49" s="99">
        <v>2.9380000000000002</v>
      </c>
      <c r="J49" s="99">
        <v>2.4350000000000001</v>
      </c>
      <c r="K49" s="106">
        <f t="shared" si="0"/>
        <v>0.13638788583093692</v>
      </c>
      <c r="L49" s="99">
        <v>777.899</v>
      </c>
    </row>
    <row r="50" spans="1:12">
      <c r="A50" s="98" t="s">
        <v>22</v>
      </c>
      <c r="B50" s="99">
        <v>3.403</v>
      </c>
      <c r="C50" s="99">
        <v>339.70299999999997</v>
      </c>
      <c r="D50" s="99">
        <v>95.046000000000006</v>
      </c>
      <c r="E50" s="99">
        <v>24.984000000000002</v>
      </c>
      <c r="F50" s="99">
        <v>15.087</v>
      </c>
      <c r="G50" s="99">
        <v>11.974</v>
      </c>
      <c r="H50" s="99">
        <v>6.2009999999999996</v>
      </c>
      <c r="I50" s="99">
        <v>3.7</v>
      </c>
      <c r="J50" s="99">
        <v>5.1269999999999998</v>
      </c>
      <c r="K50" s="106">
        <f t="shared" si="0"/>
        <v>0.13365894679786858</v>
      </c>
      <c r="L50" s="99">
        <v>501.822</v>
      </c>
    </row>
    <row r="51" spans="1:12">
      <c r="A51" s="98" t="s">
        <v>35</v>
      </c>
      <c r="B51" s="99">
        <v>0</v>
      </c>
      <c r="C51" s="99">
        <v>31.059000000000001</v>
      </c>
      <c r="D51" s="99">
        <v>22.135000000000002</v>
      </c>
      <c r="E51" s="99">
        <v>4.5830000000000002</v>
      </c>
      <c r="F51" s="99">
        <v>2.4140000000000001</v>
      </c>
      <c r="G51" s="99">
        <v>0.4</v>
      </c>
      <c r="H51" s="99">
        <v>0.3</v>
      </c>
      <c r="I51" s="99">
        <v>0.2</v>
      </c>
      <c r="J51" s="99">
        <v>0.1</v>
      </c>
      <c r="K51" s="106">
        <f t="shared" si="0"/>
        <v>0.13068915363370429</v>
      </c>
      <c r="L51" s="99">
        <v>61.191000000000003</v>
      </c>
    </row>
    <row r="52" spans="1:12">
      <c r="A52" s="98" t="s">
        <v>13</v>
      </c>
      <c r="B52" s="99">
        <v>1.0820000000000001</v>
      </c>
      <c r="C52" s="99">
        <v>52.673000000000002</v>
      </c>
      <c r="D52" s="99">
        <v>27.468</v>
      </c>
      <c r="E52" s="99">
        <v>4.9569999999999999</v>
      </c>
      <c r="F52" s="99">
        <v>3.25</v>
      </c>
      <c r="G52" s="99">
        <v>1.893</v>
      </c>
      <c r="H52" s="99">
        <v>1.1259999999999999</v>
      </c>
      <c r="I52" s="99">
        <v>0</v>
      </c>
      <c r="J52" s="99">
        <v>0.40100000000000002</v>
      </c>
      <c r="K52" s="106">
        <f t="shared" si="0"/>
        <v>0.12669993897654958</v>
      </c>
      <c r="L52" s="99">
        <v>91.768000000000001</v>
      </c>
    </row>
    <row r="53" spans="1:12">
      <c r="A53" s="98" t="s">
        <v>43</v>
      </c>
      <c r="B53" s="99">
        <v>0.154</v>
      </c>
      <c r="C53" s="99">
        <v>383.21199999999999</v>
      </c>
      <c r="D53" s="99">
        <v>104.687</v>
      </c>
      <c r="E53" s="99">
        <v>33.723999999999997</v>
      </c>
      <c r="F53" s="99">
        <v>16.2</v>
      </c>
      <c r="G53" s="99">
        <v>9.3800000000000008</v>
      </c>
      <c r="H53" s="99">
        <v>4.46</v>
      </c>
      <c r="I53" s="99">
        <v>2.36</v>
      </c>
      <c r="J53" s="99">
        <v>2.411</v>
      </c>
      <c r="K53" s="106">
        <f t="shared" si="0"/>
        <v>0.12316824636884159</v>
      </c>
      <c r="L53" s="99">
        <v>556.43399999999997</v>
      </c>
    </row>
    <row r="54" spans="1:12">
      <c r="A54" s="98" t="s">
        <v>20</v>
      </c>
      <c r="B54" s="99">
        <v>0</v>
      </c>
      <c r="C54" s="99">
        <v>54.831000000000003</v>
      </c>
      <c r="D54" s="99">
        <v>21.638999999999999</v>
      </c>
      <c r="E54" s="99">
        <v>5.5</v>
      </c>
      <c r="F54" s="99">
        <v>2.23</v>
      </c>
      <c r="G54" s="99">
        <v>1.55</v>
      </c>
      <c r="H54" s="99">
        <v>0.6</v>
      </c>
      <c r="I54" s="99">
        <v>0.34</v>
      </c>
      <c r="J54" s="99">
        <v>0.3</v>
      </c>
      <c r="K54" s="106">
        <f t="shared" si="0"/>
        <v>0.12093344062535925</v>
      </c>
      <c r="L54" s="99">
        <v>86.99</v>
      </c>
    </row>
    <row r="55" spans="1:12">
      <c r="A55" s="98" t="s">
        <v>40</v>
      </c>
      <c r="B55" s="99">
        <v>0</v>
      </c>
      <c r="C55" s="99">
        <v>29.137</v>
      </c>
      <c r="D55" s="99">
        <v>16.736999999999998</v>
      </c>
      <c r="E55" s="99">
        <v>2.7069999999999999</v>
      </c>
      <c r="F55" s="99">
        <v>1.35</v>
      </c>
      <c r="G55" s="99">
        <v>0.93400000000000005</v>
      </c>
      <c r="H55" s="99">
        <v>0.86099999999999999</v>
      </c>
      <c r="I55" s="99">
        <v>0.21199999999999999</v>
      </c>
      <c r="J55" s="99">
        <v>0.22800000000000001</v>
      </c>
      <c r="K55" s="106">
        <f t="shared" si="0"/>
        <v>0.12061495993559024</v>
      </c>
      <c r="L55" s="99">
        <v>52.165999999999997</v>
      </c>
    </row>
    <row r="56" spans="1:12">
      <c r="A56" s="98" t="s">
        <v>27</v>
      </c>
      <c r="B56" s="99">
        <v>0</v>
      </c>
      <c r="C56" s="99">
        <v>47.223999999999997</v>
      </c>
      <c r="D56" s="99">
        <v>38.715000000000003</v>
      </c>
      <c r="E56" s="99">
        <v>5.7750000000000004</v>
      </c>
      <c r="F56" s="99">
        <v>3</v>
      </c>
      <c r="G56" s="99">
        <v>1.294</v>
      </c>
      <c r="H56" s="99">
        <v>0.9</v>
      </c>
      <c r="I56" s="99">
        <v>0.5</v>
      </c>
      <c r="J56" s="99">
        <v>0.3</v>
      </c>
      <c r="K56" s="106">
        <f t="shared" si="0"/>
        <v>0.12045073074876164</v>
      </c>
      <c r="L56" s="99">
        <v>97.707999999999998</v>
      </c>
    </row>
    <row r="57" spans="1:12">
      <c r="A57" s="98" t="s">
        <v>46</v>
      </c>
      <c r="B57" s="99">
        <v>0</v>
      </c>
      <c r="C57" s="99">
        <v>35.393999999999998</v>
      </c>
      <c r="D57" s="99">
        <v>22.245000000000001</v>
      </c>
      <c r="E57" s="99">
        <v>3.7879999999999998</v>
      </c>
      <c r="F57" s="99">
        <v>1</v>
      </c>
      <c r="G57" s="99">
        <v>1</v>
      </c>
      <c r="H57" s="99">
        <v>0.6</v>
      </c>
      <c r="I57" s="99">
        <v>0.2</v>
      </c>
      <c r="J57" s="99">
        <v>8.1000000000000003E-2</v>
      </c>
      <c r="K57" s="106">
        <f t="shared" si="0"/>
        <v>0.10370404926292218</v>
      </c>
      <c r="L57" s="99">
        <v>64.308000000000007</v>
      </c>
    </row>
    <row r="58" spans="1:12">
      <c r="A58" s="98" t="s">
        <v>30</v>
      </c>
      <c r="B58" s="99">
        <v>0</v>
      </c>
      <c r="C58" s="99">
        <v>71.385000000000005</v>
      </c>
      <c r="D58" s="99">
        <v>9.5939999999999994</v>
      </c>
      <c r="E58" s="99">
        <v>1.536</v>
      </c>
      <c r="F58" s="99">
        <v>0.1</v>
      </c>
      <c r="G58" s="99">
        <v>0.3</v>
      </c>
      <c r="H58" s="99">
        <v>0.1</v>
      </c>
      <c r="I58" s="99">
        <v>3.1E-2</v>
      </c>
      <c r="J58" s="99">
        <v>0</v>
      </c>
      <c r="K58" s="106">
        <f t="shared" si="0"/>
        <v>2.488982009970378E-2</v>
      </c>
      <c r="L58" s="99">
        <v>83.046000000000006</v>
      </c>
    </row>
    <row r="59" spans="1:12">
      <c r="A59" s="98"/>
      <c r="B59" s="99"/>
      <c r="C59" s="99"/>
      <c r="D59" s="99"/>
      <c r="E59" s="99"/>
      <c r="F59" s="99"/>
      <c r="G59" s="99"/>
      <c r="H59" s="99"/>
      <c r="I59" s="99"/>
      <c r="J59" s="99"/>
      <c r="K59" s="106"/>
      <c r="L59" s="99"/>
    </row>
    <row r="60" spans="1:12">
      <c r="A60" s="1" t="s">
        <v>427</v>
      </c>
    </row>
    <row r="61" spans="1:12">
      <c r="A61" s="6"/>
    </row>
  </sheetData>
  <mergeCells count="1">
    <mergeCell ref="B5:J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7"/>
  <sheetViews>
    <sheetView workbookViewId="0">
      <selection activeCell="A26" sqref="A26"/>
    </sheetView>
  </sheetViews>
  <sheetFormatPr defaultRowHeight="15"/>
  <cols>
    <col min="1" max="1" width="27" style="1" customWidth="1"/>
    <col min="2" max="4" width="11.5703125" style="1" bestFit="1" customWidth="1"/>
    <col min="5" max="5" width="20.28515625" style="1" customWidth="1"/>
    <col min="6" max="16384" width="9.140625" style="1"/>
  </cols>
  <sheetData>
    <row r="1" spans="1:5">
      <c r="A1" s="1" t="s">
        <v>432</v>
      </c>
      <c r="B1" s="1" t="s">
        <v>485</v>
      </c>
    </row>
    <row r="2" spans="1:5">
      <c r="A2" s="1" t="s">
        <v>443</v>
      </c>
      <c r="B2" s="1" t="s">
        <v>486</v>
      </c>
    </row>
    <row r="3" spans="1:5">
      <c r="A3" s="1" t="s">
        <v>434</v>
      </c>
      <c r="B3" s="1" t="s">
        <v>487</v>
      </c>
    </row>
    <row r="5" spans="1:5" ht="30">
      <c r="A5" s="110" t="s">
        <v>0</v>
      </c>
      <c r="B5" s="110" t="s">
        <v>333</v>
      </c>
      <c r="C5" s="110" t="s">
        <v>334</v>
      </c>
      <c r="D5" s="110" t="s">
        <v>335</v>
      </c>
      <c r="E5" s="110" t="s">
        <v>336</v>
      </c>
    </row>
    <row r="6" spans="1:5">
      <c r="A6" s="109" t="s">
        <v>1</v>
      </c>
      <c r="B6" s="107">
        <v>11738801</v>
      </c>
      <c r="C6" s="107">
        <v>16892267</v>
      </c>
      <c r="D6" s="107">
        <v>16892384</v>
      </c>
      <c r="E6" s="108" t="s">
        <v>337</v>
      </c>
    </row>
    <row r="7" spans="1:5">
      <c r="A7" s="109" t="s">
        <v>2</v>
      </c>
      <c r="B7" s="107">
        <v>7758240</v>
      </c>
      <c r="C7" s="107">
        <v>11164195</v>
      </c>
      <c r="D7" s="107">
        <v>11164272</v>
      </c>
      <c r="E7" s="108" t="s">
        <v>338</v>
      </c>
    </row>
    <row r="8" spans="1:5">
      <c r="A8" s="109" t="s">
        <v>3</v>
      </c>
      <c r="B8" s="107">
        <v>11320762</v>
      </c>
      <c r="C8" s="107">
        <v>16290704</v>
      </c>
      <c r="D8" s="107">
        <v>16290816</v>
      </c>
      <c r="E8" s="108" t="s">
        <v>339</v>
      </c>
    </row>
    <row r="9" spans="1:5">
      <c r="A9" s="109" t="s">
        <v>4</v>
      </c>
      <c r="B9" s="107">
        <v>8010850</v>
      </c>
      <c r="C9" s="107">
        <v>11527704</v>
      </c>
      <c r="D9" s="107">
        <v>11527783</v>
      </c>
      <c r="E9" s="108" t="s">
        <v>340</v>
      </c>
    </row>
    <row r="10" spans="1:5" ht="30">
      <c r="A10" s="109" t="s">
        <v>5</v>
      </c>
      <c r="B10" s="107">
        <v>56789406</v>
      </c>
      <c r="C10" s="107">
        <v>81720595</v>
      </c>
      <c r="D10" s="107">
        <v>81721161</v>
      </c>
      <c r="E10" s="108" t="s">
        <v>341</v>
      </c>
    </row>
    <row r="11" spans="1:5">
      <c r="A11" s="109" t="s">
        <v>6</v>
      </c>
      <c r="B11" s="107">
        <v>8368277</v>
      </c>
      <c r="C11" s="107">
        <v>12042045</v>
      </c>
      <c r="D11" s="107">
        <v>12042129</v>
      </c>
      <c r="E11" s="108" t="s">
        <v>342</v>
      </c>
    </row>
    <row r="12" spans="1:5" ht="30">
      <c r="A12" s="109" t="s">
        <v>7</v>
      </c>
      <c r="B12" s="107">
        <v>7771342</v>
      </c>
      <c r="C12" s="107">
        <v>11183049</v>
      </c>
      <c r="D12" s="107">
        <v>11183127</v>
      </c>
      <c r="E12" s="108" t="s">
        <v>343</v>
      </c>
    </row>
    <row r="13" spans="1:5" ht="30">
      <c r="A13" s="109" t="s">
        <v>8</v>
      </c>
      <c r="B13" s="107">
        <v>2617339</v>
      </c>
      <c r="C13" s="107">
        <v>3766380</v>
      </c>
      <c r="D13" s="107">
        <v>3766406</v>
      </c>
      <c r="E13" s="108" t="s">
        <v>344</v>
      </c>
    </row>
    <row r="14" spans="1:5" ht="60">
      <c r="A14" s="109" t="s">
        <v>9</v>
      </c>
      <c r="B14" s="107">
        <v>2468807</v>
      </c>
      <c r="C14" s="107">
        <v>3552641</v>
      </c>
      <c r="D14" s="107">
        <v>3552666</v>
      </c>
      <c r="E14" s="108" t="s">
        <v>345</v>
      </c>
    </row>
    <row r="15" spans="1:5">
      <c r="A15" s="109" t="s">
        <v>10</v>
      </c>
      <c r="B15" s="107">
        <v>29315442</v>
      </c>
      <c r="C15" s="107">
        <v>42185251</v>
      </c>
      <c r="D15" s="107">
        <v>42185543</v>
      </c>
      <c r="E15" s="108" t="s">
        <v>346</v>
      </c>
    </row>
    <row r="16" spans="1:5">
      <c r="A16" s="109" t="s">
        <v>11</v>
      </c>
      <c r="B16" s="107">
        <v>19978342</v>
      </c>
      <c r="C16" s="107">
        <v>28749059</v>
      </c>
      <c r="D16" s="107">
        <v>28749258</v>
      </c>
      <c r="E16" s="108" t="s">
        <v>347</v>
      </c>
    </row>
    <row r="17" spans="1:5">
      <c r="A17" s="109" t="s">
        <v>12</v>
      </c>
      <c r="B17" s="107">
        <v>2616956</v>
      </c>
      <c r="C17" s="107">
        <v>3765829</v>
      </c>
      <c r="D17" s="107">
        <v>3765855</v>
      </c>
      <c r="E17" s="108" t="s">
        <v>348</v>
      </c>
    </row>
    <row r="18" spans="1:5">
      <c r="A18" s="109" t="s">
        <v>13</v>
      </c>
      <c r="B18" s="107">
        <v>4425511</v>
      </c>
      <c r="C18" s="107">
        <v>6368360</v>
      </c>
      <c r="D18" s="107">
        <v>6368404</v>
      </c>
      <c r="E18" s="108" t="s">
        <v>349</v>
      </c>
    </row>
    <row r="19" spans="1:5">
      <c r="A19" s="109" t="s">
        <v>14</v>
      </c>
      <c r="B19" s="107">
        <v>21998178</v>
      </c>
      <c r="C19" s="107">
        <v>31655626</v>
      </c>
      <c r="D19" s="107">
        <v>31655845</v>
      </c>
      <c r="E19" s="108" t="s">
        <v>350</v>
      </c>
    </row>
    <row r="20" spans="1:5">
      <c r="A20" s="109" t="s">
        <v>15</v>
      </c>
      <c r="B20" s="107">
        <v>14743125</v>
      </c>
      <c r="C20" s="107">
        <v>21215523</v>
      </c>
      <c r="D20" s="107">
        <v>21215670</v>
      </c>
      <c r="E20" s="108" t="s">
        <v>351</v>
      </c>
    </row>
    <row r="21" spans="1:5">
      <c r="A21" s="109" t="s">
        <v>16</v>
      </c>
      <c r="B21" s="107">
        <v>7604168</v>
      </c>
      <c r="C21" s="107">
        <v>10942483</v>
      </c>
      <c r="D21" s="107">
        <v>10942559</v>
      </c>
      <c r="E21" s="108" t="s">
        <v>352</v>
      </c>
    </row>
    <row r="22" spans="1:5">
      <c r="A22" s="109" t="s">
        <v>17</v>
      </c>
      <c r="B22" s="107">
        <v>5847059</v>
      </c>
      <c r="C22" s="107">
        <v>8413984</v>
      </c>
      <c r="D22" s="107">
        <v>8414042</v>
      </c>
      <c r="E22" s="108" t="s">
        <v>353</v>
      </c>
    </row>
    <row r="23" spans="1:5">
      <c r="A23" s="109" t="s">
        <v>18</v>
      </c>
      <c r="B23" s="107">
        <v>10280470</v>
      </c>
      <c r="C23" s="107">
        <v>14793712</v>
      </c>
      <c r="D23" s="107">
        <v>14793815</v>
      </c>
      <c r="E23" s="108" t="s">
        <v>354</v>
      </c>
    </row>
    <row r="24" spans="1:5" ht="30">
      <c r="A24" s="109" t="s">
        <v>19</v>
      </c>
      <c r="B24" s="107">
        <v>10859512</v>
      </c>
      <c r="C24" s="107">
        <v>15626960</v>
      </c>
      <c r="D24" s="107">
        <v>15627068</v>
      </c>
      <c r="E24" s="108" t="s">
        <v>355</v>
      </c>
    </row>
    <row r="25" spans="1:5">
      <c r="A25" s="109" t="s">
        <v>20</v>
      </c>
      <c r="B25" s="107">
        <v>2856158</v>
      </c>
      <c r="C25" s="107">
        <v>4110043</v>
      </c>
      <c r="D25" s="107">
        <v>4110072</v>
      </c>
      <c r="E25" s="108" t="s">
        <v>356</v>
      </c>
    </row>
    <row r="26" spans="1:5" ht="30">
      <c r="A26" s="109" t="s">
        <v>21</v>
      </c>
      <c r="B26" s="107">
        <v>9298080</v>
      </c>
      <c r="C26" s="107">
        <v>13380042</v>
      </c>
      <c r="D26" s="107">
        <v>13380134</v>
      </c>
      <c r="E26" s="108" t="s">
        <v>357</v>
      </c>
    </row>
    <row r="27" spans="1:5" ht="30">
      <c r="A27" s="109" t="s">
        <v>22</v>
      </c>
      <c r="B27" s="107">
        <v>9397238</v>
      </c>
      <c r="C27" s="107">
        <v>13522732</v>
      </c>
      <c r="D27" s="107">
        <v>13522825</v>
      </c>
      <c r="E27" s="108" t="s">
        <v>358</v>
      </c>
    </row>
    <row r="28" spans="1:5">
      <c r="A28" s="109" t="s">
        <v>23</v>
      </c>
      <c r="B28" s="107">
        <v>16290764</v>
      </c>
      <c r="C28" s="107">
        <v>23442593</v>
      </c>
      <c r="D28" s="107">
        <v>23442756</v>
      </c>
      <c r="E28" s="108" t="s">
        <v>359</v>
      </c>
    </row>
    <row r="29" spans="1:5" ht="30">
      <c r="A29" s="109" t="s">
        <v>24</v>
      </c>
      <c r="B29" s="107">
        <v>10089418</v>
      </c>
      <c r="C29" s="107">
        <v>14518786</v>
      </c>
      <c r="D29" s="107">
        <v>14518886</v>
      </c>
      <c r="E29" s="108" t="s">
        <v>360</v>
      </c>
    </row>
    <row r="30" spans="1:5" ht="30">
      <c r="A30" s="109" t="s">
        <v>25</v>
      </c>
      <c r="B30" s="107">
        <v>7483268</v>
      </c>
      <c r="C30" s="107">
        <v>10768508</v>
      </c>
      <c r="D30" s="107">
        <v>10768582</v>
      </c>
      <c r="E30" s="108" t="s">
        <v>361</v>
      </c>
    </row>
    <row r="31" spans="1:5">
      <c r="A31" s="109" t="s">
        <v>26</v>
      </c>
      <c r="B31" s="107">
        <v>14647722</v>
      </c>
      <c r="C31" s="107">
        <v>21078237</v>
      </c>
      <c r="D31" s="107">
        <v>21078383</v>
      </c>
      <c r="E31" s="108" t="s">
        <v>362</v>
      </c>
    </row>
    <row r="32" spans="1:5">
      <c r="A32" s="109" t="s">
        <v>27</v>
      </c>
      <c r="B32" s="107">
        <v>6348350</v>
      </c>
      <c r="C32" s="107">
        <v>9135347</v>
      </c>
      <c r="D32" s="107">
        <v>9135410</v>
      </c>
      <c r="E32" s="108" t="s">
        <v>363</v>
      </c>
    </row>
    <row r="33" spans="1:5" ht="30">
      <c r="A33" s="109" t="s">
        <v>28</v>
      </c>
      <c r="B33" s="107">
        <v>4472243</v>
      </c>
      <c r="C33" s="107">
        <v>6435608</v>
      </c>
      <c r="D33" s="107">
        <v>6435652</v>
      </c>
      <c r="E33" s="108" t="s">
        <v>364</v>
      </c>
    </row>
    <row r="34" spans="1:5">
      <c r="A34" s="109" t="s">
        <v>29</v>
      </c>
      <c r="B34" s="107">
        <v>5618414</v>
      </c>
      <c r="C34" s="107">
        <v>8084961</v>
      </c>
      <c r="D34" s="107">
        <v>8085017</v>
      </c>
      <c r="E34" s="108" t="s">
        <v>365</v>
      </c>
    </row>
    <row r="35" spans="1:5" ht="45">
      <c r="A35" s="109" t="s">
        <v>30</v>
      </c>
      <c r="B35" s="107">
        <v>2556450</v>
      </c>
      <c r="C35" s="107">
        <v>3678760</v>
      </c>
      <c r="D35" s="107">
        <v>3678786</v>
      </c>
      <c r="E35" s="108" t="s">
        <v>366</v>
      </c>
    </row>
    <row r="36" spans="1:5" ht="30">
      <c r="A36" s="109" t="s">
        <v>31</v>
      </c>
      <c r="B36" s="107">
        <v>15448790</v>
      </c>
      <c r="C36" s="107">
        <v>22230983</v>
      </c>
      <c r="D36" s="107">
        <v>22231137</v>
      </c>
      <c r="E36" s="108" t="s">
        <v>367</v>
      </c>
    </row>
    <row r="37" spans="1:5" ht="30">
      <c r="A37" s="109" t="s">
        <v>32</v>
      </c>
      <c r="B37" s="107">
        <v>5681977</v>
      </c>
      <c r="C37" s="107">
        <v>8176429</v>
      </c>
      <c r="D37" s="107">
        <v>8176486</v>
      </c>
      <c r="E37" s="108" t="s">
        <v>368</v>
      </c>
    </row>
    <row r="38" spans="1:5" ht="30">
      <c r="A38" s="109" t="s">
        <v>33</v>
      </c>
      <c r="B38" s="107">
        <v>25971644</v>
      </c>
      <c r="C38" s="107">
        <v>37373488</v>
      </c>
      <c r="D38" s="107">
        <v>37373747</v>
      </c>
      <c r="E38" s="108" t="s">
        <v>369</v>
      </c>
    </row>
    <row r="39" spans="1:5" ht="30">
      <c r="A39" s="109" t="s">
        <v>34</v>
      </c>
      <c r="B39" s="107">
        <v>16137196</v>
      </c>
      <c r="C39" s="107">
        <v>23221608</v>
      </c>
      <c r="D39" s="107">
        <v>23221768</v>
      </c>
      <c r="E39" s="108" t="s">
        <v>370</v>
      </c>
    </row>
    <row r="40" spans="1:5" ht="30">
      <c r="A40" s="109" t="s">
        <v>35</v>
      </c>
      <c r="B40" s="107">
        <v>3841352</v>
      </c>
      <c r="C40" s="107">
        <v>5527749</v>
      </c>
      <c r="D40" s="107">
        <v>5527787</v>
      </c>
      <c r="E40" s="108" t="s">
        <v>371</v>
      </c>
    </row>
    <row r="41" spans="1:5">
      <c r="A41" s="109" t="s">
        <v>36</v>
      </c>
      <c r="B41" s="107">
        <v>20739853</v>
      </c>
      <c r="C41" s="107">
        <v>29844883</v>
      </c>
      <c r="D41" s="107">
        <v>29845089</v>
      </c>
      <c r="E41" s="108" t="s">
        <v>372</v>
      </c>
    </row>
    <row r="42" spans="1:5" ht="30">
      <c r="A42" s="109" t="s">
        <v>37</v>
      </c>
      <c r="B42" s="107">
        <v>9812934</v>
      </c>
      <c r="C42" s="107">
        <v>14120923</v>
      </c>
      <c r="D42" s="107">
        <v>14121021</v>
      </c>
      <c r="E42" s="108" t="s">
        <v>373</v>
      </c>
    </row>
    <row r="43" spans="1:5">
      <c r="A43" s="109" t="s">
        <v>38</v>
      </c>
      <c r="B43" s="107">
        <v>7733679</v>
      </c>
      <c r="C43" s="107">
        <v>11128851</v>
      </c>
      <c r="D43" s="107">
        <v>11128928</v>
      </c>
      <c r="E43" s="108" t="s">
        <v>374</v>
      </c>
    </row>
    <row r="44" spans="1:5" ht="30">
      <c r="A44" s="109" t="s">
        <v>39</v>
      </c>
      <c r="B44" s="107">
        <v>25386631</v>
      </c>
      <c r="C44" s="107">
        <v>36531648</v>
      </c>
      <c r="D44" s="107">
        <v>36531901</v>
      </c>
      <c r="E44" s="108" t="s">
        <v>375</v>
      </c>
    </row>
    <row r="45" spans="1:5" ht="30">
      <c r="A45" s="109" t="s">
        <v>62</v>
      </c>
      <c r="B45" s="107">
        <v>2020490</v>
      </c>
      <c r="C45" s="107">
        <v>2915577</v>
      </c>
      <c r="D45" s="107">
        <v>2909472</v>
      </c>
      <c r="E45" s="108" t="s">
        <v>376</v>
      </c>
    </row>
    <row r="46" spans="1:5" ht="30">
      <c r="A46" s="109" t="s">
        <v>40</v>
      </c>
      <c r="B46" s="107">
        <v>3383835</v>
      </c>
      <c r="C46" s="107">
        <v>4869376</v>
      </c>
      <c r="D46" s="107">
        <v>4869410</v>
      </c>
      <c r="E46" s="108" t="s">
        <v>377</v>
      </c>
    </row>
    <row r="47" spans="1:5" ht="30">
      <c r="A47" s="109" t="s">
        <v>41</v>
      </c>
      <c r="B47" s="107">
        <v>10360855</v>
      </c>
      <c r="C47" s="107">
        <v>14909387</v>
      </c>
      <c r="D47" s="107">
        <v>14909490</v>
      </c>
      <c r="E47" s="108" t="s">
        <v>367</v>
      </c>
    </row>
    <row r="48" spans="1:5" ht="30">
      <c r="A48" s="109" t="s">
        <v>42</v>
      </c>
      <c r="B48" s="107">
        <v>4363463</v>
      </c>
      <c r="C48" s="107">
        <v>6279072</v>
      </c>
      <c r="D48" s="107">
        <v>6279116</v>
      </c>
      <c r="E48" s="108" t="s">
        <v>378</v>
      </c>
    </row>
    <row r="49" spans="1:5" ht="30">
      <c r="A49" s="109" t="s">
        <v>43</v>
      </c>
      <c r="B49" s="107">
        <v>13074884</v>
      </c>
      <c r="C49" s="107">
        <v>18814906</v>
      </c>
      <c r="D49" s="107">
        <v>18815036</v>
      </c>
      <c r="E49" s="108" t="s">
        <v>379</v>
      </c>
    </row>
    <row r="50" spans="1:5">
      <c r="A50" s="109" t="s">
        <v>44</v>
      </c>
      <c r="B50" s="107">
        <v>60356706</v>
      </c>
      <c r="C50" s="107">
        <v>86853980</v>
      </c>
      <c r="D50" s="107">
        <v>86854582</v>
      </c>
      <c r="E50" s="108" t="s">
        <v>380</v>
      </c>
    </row>
    <row r="51" spans="1:5">
      <c r="A51" s="109" t="s">
        <v>45</v>
      </c>
      <c r="B51" s="107">
        <v>5372731</v>
      </c>
      <c r="C51" s="107">
        <v>7731421</v>
      </c>
      <c r="D51" s="107">
        <v>7731474</v>
      </c>
      <c r="E51" s="108" t="s">
        <v>381</v>
      </c>
    </row>
    <row r="52" spans="1:5">
      <c r="A52" s="109" t="s">
        <v>46</v>
      </c>
      <c r="B52" s="107">
        <v>3140247</v>
      </c>
      <c r="C52" s="107">
        <v>4518851</v>
      </c>
      <c r="D52" s="107">
        <v>4518882</v>
      </c>
      <c r="E52" s="108" t="s">
        <v>382</v>
      </c>
    </row>
    <row r="53" spans="1:5">
      <c r="A53" s="109" t="s">
        <v>47</v>
      </c>
      <c r="B53" s="107">
        <v>15745244</v>
      </c>
      <c r="C53" s="107">
        <v>22657583</v>
      </c>
      <c r="D53" s="107">
        <v>22657740</v>
      </c>
      <c r="E53" s="108" t="s">
        <v>383</v>
      </c>
    </row>
    <row r="54" spans="1:5" ht="30">
      <c r="A54" s="109" t="s">
        <v>48</v>
      </c>
      <c r="B54" s="107">
        <v>10489110</v>
      </c>
      <c r="C54" s="107">
        <v>15093948</v>
      </c>
      <c r="D54" s="107">
        <v>15094052</v>
      </c>
      <c r="E54" s="108" t="s">
        <v>384</v>
      </c>
    </row>
    <row r="55" spans="1:5" ht="30">
      <c r="A55" s="109" t="s">
        <v>49</v>
      </c>
      <c r="B55" s="107">
        <v>6761785</v>
      </c>
      <c r="C55" s="107">
        <v>9730285</v>
      </c>
      <c r="D55" s="107">
        <v>9730352</v>
      </c>
      <c r="E55" s="108" t="s">
        <v>385</v>
      </c>
    </row>
    <row r="56" spans="1:5" ht="30">
      <c r="A56" s="109" t="s">
        <v>50</v>
      </c>
      <c r="B56" s="107">
        <v>11642061</v>
      </c>
      <c r="C56" s="107">
        <v>16753057</v>
      </c>
      <c r="D56" s="107">
        <v>16753173</v>
      </c>
      <c r="E56" s="108" t="s">
        <v>386</v>
      </c>
    </row>
    <row r="57" spans="1:5" ht="30">
      <c r="A57" s="109" t="s">
        <v>51</v>
      </c>
      <c r="B57" s="107">
        <v>3963841</v>
      </c>
      <c r="C57" s="107">
        <v>5704011</v>
      </c>
      <c r="D57" s="107">
        <v>5704051</v>
      </c>
      <c r="E57" s="108" t="s">
        <v>387</v>
      </c>
    </row>
  </sheetData>
  <hyperlinks>
    <hyperlink ref="E6" r:id="rId1" location="/corridors?show_corridor_stations=false&amp;state=AL" display="https://afdc.energy.gov/stations/ - /corridors?show_corridor_stations=false&amp;state=AL" xr:uid="{00000000-0004-0000-0700-000000000000}"/>
    <hyperlink ref="E7" r:id="rId2" location="/corridors?show_corridor_stations=false&amp;state=AK" display="https://afdc.energy.gov/stations/ - /corridors?show_corridor_stations=false&amp;state=AK" xr:uid="{00000000-0004-0000-0700-000001000000}"/>
    <hyperlink ref="E8" r:id="rId3" location="/corridors?show_corridor_stations=false&amp;state=AZ" display="https://afdc.energy.gov/stations/ - /corridors?show_corridor_stations=false&amp;state=AZ" xr:uid="{00000000-0004-0000-0700-000002000000}"/>
    <hyperlink ref="E9" r:id="rId4" location="/corridors?show_corridor_stations=false&amp;state=AR" display="https://afdc.energy.gov/stations/ - /corridors?show_corridor_stations=false&amp;state=AR" xr:uid="{00000000-0004-0000-0700-000003000000}"/>
    <hyperlink ref="E10" r:id="rId5" location="/corridors?show_corridor_stations=false&amp;state=CA" display="https://afdc.energy.gov/stations/ - /corridors?show_corridor_stations=false&amp;state=CA" xr:uid="{00000000-0004-0000-0700-000004000000}"/>
    <hyperlink ref="E11" r:id="rId6" location="/corridors?show_corridor_stations=false&amp;state=CO" display="https://afdc.energy.gov/stations/ - /corridors?show_corridor_stations=false&amp;state=CO" xr:uid="{00000000-0004-0000-0700-000005000000}"/>
    <hyperlink ref="E12" r:id="rId7" location="/corridors?show_corridor_stations=false&amp;state=CT" display="https://afdc.energy.gov/stations/ - /corridors?show_corridor_stations=false&amp;state=CT" xr:uid="{00000000-0004-0000-0700-000006000000}"/>
    <hyperlink ref="E13" r:id="rId8" location="/corridors?show_corridor_stations=false&amp;state=DE" display="https://afdc.energy.gov/stations/ - /corridors?show_corridor_stations=false&amp;state=DE" xr:uid="{00000000-0004-0000-0700-000007000000}"/>
    <hyperlink ref="E14" r:id="rId9" location="/corridors?show_corridor_stations=false&amp;state=DC" display="https://afdc.energy.gov/stations/ - /corridors?show_corridor_stations=false&amp;state=DC" xr:uid="{00000000-0004-0000-0700-000008000000}"/>
    <hyperlink ref="E15" r:id="rId10" location="/corridors?show_corridor_stations=false&amp;state=FL" display="https://afdc.energy.gov/stations/ - /corridors?show_corridor_stations=false&amp;state=FL" xr:uid="{00000000-0004-0000-0700-000009000000}"/>
    <hyperlink ref="E16" r:id="rId11" location="/corridors?show_corridor_stations=false&amp;state=GA" display="https://afdc.energy.gov/stations/ - /corridors?show_corridor_stations=false&amp;state=GA" xr:uid="{00000000-0004-0000-0700-00000A000000}"/>
    <hyperlink ref="E17" r:id="rId12" location="/corridors?show_corridor_stations=false&amp;state=HI" display="https://afdc.energy.gov/stations/ - /corridors?show_corridor_stations=false&amp;state=HI" xr:uid="{00000000-0004-0000-0700-00000B000000}"/>
    <hyperlink ref="E18" r:id="rId13" location="/corridors?show_corridor_stations=false&amp;state=ID" display="https://afdc.energy.gov/stations/ - /corridors?show_corridor_stations=false&amp;state=ID" xr:uid="{00000000-0004-0000-0700-00000C000000}"/>
    <hyperlink ref="E19" r:id="rId14" location="/corridors?show_corridor_stations=false&amp;state=IL" display="https://afdc.energy.gov/stations/ - /corridors?show_corridor_stations=false&amp;state=IL" xr:uid="{00000000-0004-0000-0700-00000D000000}"/>
    <hyperlink ref="E20" r:id="rId15" location="/corridors?show_corridor_stations=false&amp;state=IN" display="https://afdc.energy.gov/stations/ - /corridors?show_corridor_stations=false&amp;state=IN" xr:uid="{00000000-0004-0000-0700-00000E000000}"/>
    <hyperlink ref="E21" r:id="rId16" location="/corridors?show_corridor_stations=false&amp;state=IA" display="https://afdc.energy.gov/stations/ - /corridors?show_corridor_stations=false&amp;state=IA" xr:uid="{00000000-0004-0000-0700-00000F000000}"/>
    <hyperlink ref="E22" r:id="rId17" location="/corridors?show_corridor_stations=false&amp;state=KS" display="https://afdc.energy.gov/stations/ - /corridors?show_corridor_stations=false&amp;state=KS" xr:uid="{00000000-0004-0000-0700-000010000000}"/>
    <hyperlink ref="E23" r:id="rId18" location="/corridors?show_corridor_stations=false&amp;state=KY" display="https://afdc.energy.gov/stations/ - /corridors?show_corridor_stations=false&amp;state=KY" xr:uid="{00000000-0004-0000-0700-000011000000}"/>
    <hyperlink ref="E24" r:id="rId19" location="/corridors?show_corridor_stations=false&amp;state=LA" display="https://afdc.energy.gov/stations/ - /corridors?show_corridor_stations=false&amp;state=LA" xr:uid="{00000000-0004-0000-0700-000012000000}"/>
    <hyperlink ref="E25" r:id="rId20" location="/corridors?show_corridor_stations=false&amp;state=ME" display="https://afdc.energy.gov/stations/ - /corridors?show_corridor_stations=false&amp;state=ME" xr:uid="{00000000-0004-0000-0700-000013000000}"/>
    <hyperlink ref="E26" r:id="rId21" location="/corridors?show_corridor_stations=false&amp;state=MD" display="https://afdc.energy.gov/stations/ - /corridors?show_corridor_stations=false&amp;state=MD" xr:uid="{00000000-0004-0000-0700-000014000000}"/>
    <hyperlink ref="E27" r:id="rId22" location="/corridors?show_corridor_stations=false&amp;state=MA" display="https://afdc.energy.gov/stations/ - /corridors?show_corridor_stations=false&amp;state=MA" xr:uid="{00000000-0004-0000-0700-000015000000}"/>
    <hyperlink ref="E28" r:id="rId23" location="/corridors?show_corridor_stations=false&amp;state=MI" display="https://afdc.energy.gov/stations/ - /corridors?show_corridor_stations=false&amp;state=MI" xr:uid="{00000000-0004-0000-0700-000016000000}"/>
    <hyperlink ref="E29" r:id="rId24" location="/corridors?show_corridor_stations=false&amp;state=MN" display="https://afdc.energy.gov/stations/ - /corridors?show_corridor_stations=false&amp;state=MN" xr:uid="{00000000-0004-0000-0700-000017000000}"/>
    <hyperlink ref="E30" r:id="rId25" location="/corridors?show_corridor_stations=false&amp;state=MS" display="https://afdc.energy.gov/stations/ - /corridors?show_corridor_stations=false&amp;state=MS" xr:uid="{00000000-0004-0000-0700-000018000000}"/>
    <hyperlink ref="E31" r:id="rId26" location="/corridors?show_corridor_stations=false&amp;state=MO" display="https://afdc.energy.gov/stations/ - /corridors?show_corridor_stations=false&amp;state=MO" xr:uid="{00000000-0004-0000-0700-000019000000}"/>
    <hyperlink ref="E32" r:id="rId27" location="/corridors?show_corridor_stations=false&amp;state=MT" display="https://afdc.energy.gov/stations/ - /corridors?show_corridor_stations=false&amp;state=MT" xr:uid="{00000000-0004-0000-0700-00001A000000}"/>
    <hyperlink ref="E33" r:id="rId28" location="/corridors?show_corridor_stations=false&amp;state=NE" display="https://afdc.energy.gov/stations/ - /corridors?show_corridor_stations=false&amp;state=NE" xr:uid="{00000000-0004-0000-0700-00001B000000}"/>
    <hyperlink ref="E34" r:id="rId29" location="/corridors?show_corridor_stations=false&amp;state=NV" display="https://afdc.energy.gov/stations/ - /corridors?show_corridor_stations=false&amp;state=NV" xr:uid="{00000000-0004-0000-0700-00001C000000}"/>
    <hyperlink ref="E35" r:id="rId30" location="/corridors?show_corridor_stations=false&amp;state=NH" display="https://afdc.energy.gov/stations/ - /corridors?show_corridor_stations=false&amp;state=NH" xr:uid="{00000000-0004-0000-0700-00001D000000}"/>
    <hyperlink ref="E36" r:id="rId31" location="/corridors?show_corridor_stations=false&amp;state=NJ" display="https://afdc.energy.gov/stations/ - /corridors?show_corridor_stations=false&amp;state=NJ" xr:uid="{00000000-0004-0000-0700-00001E000000}"/>
    <hyperlink ref="E37" r:id="rId32" location="/corridors?show_corridor_stations=false&amp;state=NM" display="https://afdc.energy.gov/stations/ - /corridors?show_corridor_stations=false&amp;state=NM" xr:uid="{00000000-0004-0000-0700-00001F000000}"/>
    <hyperlink ref="E38" r:id="rId33" location="/corridors?show_corridor_stations=false&amp;state=NY" display="https://afdc.energy.gov/stations/ - /corridors?show_corridor_stations=false&amp;state=NY" xr:uid="{00000000-0004-0000-0700-000020000000}"/>
    <hyperlink ref="E39" r:id="rId34" location="/corridors?show_corridor_stations=false&amp;state=NC" display="https://afdc.energy.gov/stations/ - /corridors?show_corridor_stations=false&amp;state=NC" xr:uid="{00000000-0004-0000-0700-000021000000}"/>
    <hyperlink ref="E40" r:id="rId35" location="/corridors?show_corridor_stations=false&amp;state=ND" display="https://afdc.energy.gov/stations/ - /corridors?show_corridor_stations=false&amp;state=ND" xr:uid="{00000000-0004-0000-0700-000022000000}"/>
    <hyperlink ref="E41" r:id="rId36" location="/corridors?show_corridor_stations=false&amp;state=OH" display="https://afdc.energy.gov/stations/ - /corridors?show_corridor_stations=false&amp;state=OH" xr:uid="{00000000-0004-0000-0700-000023000000}"/>
    <hyperlink ref="E42" r:id="rId37" location="/corridors?show_corridor_stations=false&amp;state=OK" display="https://afdc.energy.gov/stations/ - /corridors?show_corridor_stations=false&amp;state=OK" xr:uid="{00000000-0004-0000-0700-000024000000}"/>
    <hyperlink ref="E43" r:id="rId38" location="/corridors?show_corridor_stations=false&amp;state=OR" display="https://afdc.energy.gov/stations/ - /corridors?show_corridor_stations=false&amp;state=OR" xr:uid="{00000000-0004-0000-0700-000025000000}"/>
    <hyperlink ref="E44" r:id="rId39" location="/corridors?show_corridor_stations=false&amp;state=PA" display="https://afdc.energy.gov/stations/ - /corridors?show_corridor_stations=false&amp;state=PA" xr:uid="{00000000-0004-0000-0700-000026000000}"/>
    <hyperlink ref="E45" r:id="rId40" location="/corridors?show_corridor_stations=false&amp;state=PR" display="https://afdc.energy.gov/stations/ - /corridors?show_corridor_stations=false&amp;state=PR" xr:uid="{00000000-0004-0000-0700-000027000000}"/>
    <hyperlink ref="E46" r:id="rId41" location="/corridors?show_corridor_stations=false&amp;state=RI" display="https://afdc.energy.gov/stations/ - /corridors?show_corridor_stations=false&amp;state=RI" xr:uid="{00000000-0004-0000-0700-000028000000}"/>
    <hyperlink ref="E47" r:id="rId42" location="/corridors?show_corridor_stations=false&amp;state=SC" display="https://afdc.energy.gov/stations/ - /corridors?show_corridor_stations=false&amp;state=SC" xr:uid="{00000000-0004-0000-0700-000029000000}"/>
    <hyperlink ref="E48" r:id="rId43" location="/corridors?show_corridor_stations=false&amp;state=SD" display="https://afdc.energy.gov/stations/ - /corridors?show_corridor_stations=false&amp;state=SD" xr:uid="{00000000-0004-0000-0700-00002A000000}"/>
    <hyperlink ref="E49" r:id="rId44" location="/corridors?show_corridor_stations=false&amp;state=TN" display="https://afdc.energy.gov/stations/ - /corridors?show_corridor_stations=false&amp;state=TN" xr:uid="{00000000-0004-0000-0700-00002B000000}"/>
    <hyperlink ref="E50" r:id="rId45" location="/corridors?show_corridor_stations=false&amp;state=TX" display="https://afdc.energy.gov/stations/ - /corridors?show_corridor_stations=false&amp;state=TX" xr:uid="{00000000-0004-0000-0700-00002C000000}"/>
    <hyperlink ref="E51" r:id="rId46" location="/corridors?show_corridor_stations=false&amp;state=UT" display="https://afdc.energy.gov/stations/ - /corridors?show_corridor_stations=false&amp;state=UT" xr:uid="{00000000-0004-0000-0700-00002D000000}"/>
    <hyperlink ref="E52" r:id="rId47" location="/corridors?show_corridor_stations=false&amp;state=VT" display="https://afdc.energy.gov/stations/ - /corridors?show_corridor_stations=false&amp;state=VT" xr:uid="{00000000-0004-0000-0700-00002E000000}"/>
    <hyperlink ref="E53" r:id="rId48" location="/corridors?show_corridor_stations=false&amp;state=VA" display="https://afdc.energy.gov/stations/ - /corridors?show_corridor_stations=false&amp;state=VA" xr:uid="{00000000-0004-0000-0700-00002F000000}"/>
    <hyperlink ref="E54" r:id="rId49" location="/corridors?show_corridor_stations=false&amp;state=WA" display="https://afdc.energy.gov/stations/ - /corridors?show_corridor_stations=false&amp;state=WA" xr:uid="{00000000-0004-0000-0700-000030000000}"/>
    <hyperlink ref="E55" r:id="rId50" location="/corridors?show_corridor_stations=false&amp;state=WV" display="https://afdc.energy.gov/stations/ - /corridors?show_corridor_stations=false&amp;state=WV" xr:uid="{00000000-0004-0000-0700-000031000000}"/>
    <hyperlink ref="E56" r:id="rId51" location="/corridors?show_corridor_stations=false&amp;state=WI" display="https://afdc.energy.gov/stations/ - /corridors?show_corridor_stations=false&amp;state=WI" xr:uid="{00000000-0004-0000-0700-000032000000}"/>
    <hyperlink ref="E57" r:id="rId52" location="/corridors?show_corridor_stations=false&amp;state=WY" display="https://afdc.energy.gov/stations/ - /corridors?show_corridor_stations=false&amp;state=WY" xr:uid="{00000000-0004-0000-0700-00003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List of Exhibits</vt:lpstr>
      <vt:lpstr>Table 1.1</vt:lpstr>
      <vt:lpstr>Table 1.2</vt:lpstr>
      <vt:lpstr>Table 2.1</vt:lpstr>
      <vt:lpstr>Table 2.2a and Table 2.2b</vt:lpstr>
      <vt:lpstr>Table 2.3</vt:lpstr>
      <vt:lpstr>Table 3.1</vt:lpstr>
      <vt:lpstr>Table 3.2</vt:lpstr>
      <vt:lpstr>Table 3.3</vt:lpstr>
      <vt:lpstr>Figure 1.1</vt:lpstr>
      <vt:lpstr>Figure 1.4a</vt:lpstr>
      <vt:lpstr>Figure 1.4b</vt:lpstr>
      <vt:lpstr>Figure 1.5</vt:lpstr>
      <vt:lpstr>Figure 2.1</vt:lpstr>
      <vt:lpstr>Figure 5.1</vt:lpstr>
      <vt:lpstr>Appendix A</vt:lpstr>
      <vt:lpstr>Appendix B</vt:lpstr>
      <vt:lpstr>Appendix C</vt:lpstr>
      <vt:lpstr>Appendix D</vt:lpstr>
      <vt:lpstr>Appendix 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Mollie Mills</dc:creator>
  <cp:lastModifiedBy>Mollie Mills</cp:lastModifiedBy>
  <dcterms:created xsi:type="dcterms:W3CDTF">2024-06-24T16:53:43Z</dcterms:created>
  <dcterms:modified xsi:type="dcterms:W3CDTF">2024-07-01T20:36:01Z</dcterms:modified>
</cp:coreProperties>
</file>